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fdio/Library/CloudStorage/GoogleDrive-francois.durnez@gmail.com/Mon Drive/_IO KM/_0-LIVRES/__GUIDES/14-AC/"/>
    </mc:Choice>
  </mc:AlternateContent>
  <xr:revisionPtr revIDLastSave="0" documentId="13_ncr:1_{FE08B5AB-C829-024B-82DD-16E5B4CEDA91}" xr6:coauthVersionLast="47" xr6:coauthVersionMax="47" xr10:uidLastSave="{00000000-0000-0000-0000-000000000000}"/>
  <bookViews>
    <workbookView xWindow="1020" yWindow="2060" windowWidth="33180" windowHeight="18120" tabRatio="500" activeTab="4" xr2:uid="{00000000-000D-0000-FFFF-FFFF00000000}"/>
  </bookViews>
  <sheets>
    <sheet name="Mode d'emploi" sheetId="1" r:id="rId1"/>
    <sheet name="Pertes" sheetId="3" r:id="rId2"/>
    <sheet name="Avant – Perception" sheetId="4" r:id="rId3"/>
    <sheet name="Mon DILO" sheetId="5" r:id="rId4"/>
    <sheet name="Synthèse" sheetId="6" r:id="rId5"/>
  </sheets>
  <definedNames>
    <definedName name="_xlnm.Print_Area" localSheetId="2">'Avant – Perception'!$B$1:$H$18</definedName>
    <definedName name="_xlnm.Print_Area" localSheetId="0">'Mode d''emploi'!$B$1:$F$20</definedName>
    <definedName name="_xlnm.Print_Area" localSheetId="3">'Mon DILO'!$A$1:$J$23</definedName>
    <definedName name="_xlnm.Print_Area" localSheetId="4">Synthèse!$B$1:$O$34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6" l="1"/>
  <c r="F17" i="6"/>
  <c r="E17" i="6"/>
  <c r="D17" i="6"/>
  <c r="C17" i="6"/>
  <c r="G7" i="6"/>
  <c r="F7" i="6"/>
  <c r="E7" i="6"/>
  <c r="D7" i="6"/>
  <c r="C7" i="6"/>
  <c r="F12" i="6"/>
  <c r="D12" i="6"/>
  <c r="C12" i="6"/>
  <c r="C20" i="5"/>
  <c r="C19" i="5"/>
  <c r="H18" i="5"/>
  <c r="A18" i="5"/>
  <c r="H17" i="5"/>
  <c r="A17" i="5"/>
  <c r="C16" i="5"/>
  <c r="H16" i="5" s="1"/>
  <c r="H15" i="5"/>
  <c r="A15" i="5"/>
  <c r="H14" i="5"/>
  <c r="A14" i="5"/>
  <c r="A13" i="5"/>
  <c r="C13" i="5" s="1"/>
  <c r="C12" i="5"/>
  <c r="H12" i="5" s="1"/>
  <c r="C11" i="5"/>
  <c r="G12" i="6" s="1"/>
  <c r="H10" i="5"/>
  <c r="C10" i="5"/>
  <c r="H9" i="5"/>
  <c r="C9" i="5"/>
  <c r="H13" i="4"/>
  <c r="G8" i="4" s="1"/>
  <c r="H7" i="4"/>
  <c r="D8" i="4" s="1"/>
  <c r="H7" i="6" l="1"/>
  <c r="G8" i="6" s="1"/>
  <c r="H17" i="6"/>
  <c r="E18" i="6" s="1"/>
  <c r="E12" i="6"/>
  <c r="H12" i="6" s="1"/>
  <c r="H13" i="5"/>
  <c r="H22" i="5" s="1"/>
  <c r="C22" i="5"/>
  <c r="D21" i="6"/>
  <c r="H8" i="4"/>
  <c r="C14" i="4"/>
  <c r="D14" i="4"/>
  <c r="H14" i="4" s="1"/>
  <c r="H11" i="5"/>
  <c r="D22" i="6" s="1"/>
  <c r="C8" i="4"/>
  <c r="F14" i="4"/>
  <c r="G14" i="4"/>
  <c r="E8" i="4"/>
  <c r="F8" i="4"/>
  <c r="E14" i="4"/>
  <c r="E8" i="6" l="1"/>
  <c r="F18" i="6"/>
  <c r="C8" i="6"/>
  <c r="H8" i="6" s="1"/>
  <c r="G18" i="6"/>
  <c r="D8" i="6"/>
  <c r="D18" i="6"/>
  <c r="F8" i="6"/>
  <c r="C18" i="6"/>
  <c r="H18" i="6"/>
  <c r="C13" i="6"/>
  <c r="G13" i="6"/>
  <c r="E13" i="6"/>
  <c r="D23" i="6" s="1"/>
  <c r="F13" i="6"/>
  <c r="D13" i="6"/>
  <c r="H13" i="6" s="1"/>
</calcChain>
</file>

<file path=xl/sharedStrings.xml><?xml version="1.0" encoding="utf-8"?>
<sst xmlns="http://schemas.openxmlformats.org/spreadsheetml/2006/main" count="372" uniqueCount="215">
  <si>
    <t>Client externe</t>
  </si>
  <si>
    <t>Conception, codage, création de nouvelles fonctionnalités</t>
  </si>
  <si>
    <t>Production, assemblage, empaquetage pour livrer au client</t>
  </si>
  <si>
    <t>Assistance directe au client pour utiliser le produit</t>
  </si>
  <si>
    <t>Client interne</t>
  </si>
  <si>
    <t>Fourniture de matériels, outils, documents internes</t>
  </si>
  <si>
    <t>Support logistique, IT, RH pour les équipes</t>
  </si>
  <si>
    <t>Conseils, formations, partage de compétences</t>
  </si>
  <si>
    <t>Management</t>
  </si>
  <si>
    <t>Réunion d'équipe</t>
  </si>
  <si>
    <t>Entretiens d'évaluation</t>
  </si>
  <si>
    <t>Gestion attribution rôles</t>
  </si>
  <si>
    <t>Gestion congés</t>
  </si>
  <si>
    <t>Normes</t>
  </si>
  <si>
    <t>Analyse et suivi, veille des normes</t>
  </si>
  <si>
    <t>Application des normes</t>
  </si>
  <si>
    <t>Contrôle des normes</t>
  </si>
  <si>
    <t>Reporting</t>
  </si>
  <si>
    <t>Activités d'information</t>
  </si>
  <si>
    <t>Construction et évaluation de tableaux de reporting</t>
  </si>
  <si>
    <t>Réunions de reporting</t>
  </si>
  <si>
    <t>Admin</t>
  </si>
  <si>
    <t>Temps administratif (email…)</t>
  </si>
  <si>
    <t>Gestion des outils informatiques de suivi des activités (congés, notes de frais…)</t>
  </si>
  <si>
    <t>Gestion de l'informatique (PC, mots de passe, cybersécurité, mises à jour…)</t>
  </si>
  <si>
    <t>Transport</t>
  </si>
  <si>
    <t>Déplacement outils, machines, véhicules</t>
  </si>
  <si>
    <t>Déplacements inutiles (la situation aurait pu être résolue sans)</t>
  </si>
  <si>
    <t xml:space="preserve">Déplacement matières et matériaux, produits semi-finis ou finis, </t>
  </si>
  <si>
    <t>Ergonomie</t>
  </si>
  <si>
    <t>Se déplacer d'un endroit à un autre</t>
  </si>
  <si>
    <t>Se déplacer d'un endroit à un autre (réunion)</t>
  </si>
  <si>
    <t>Temps d'attente</t>
  </si>
  <si>
    <t>Attente de décision (manager indisponible)</t>
  </si>
  <si>
    <t>Attente d'information (données manquantes)</t>
  </si>
  <si>
    <t>File d'attente (ressource partagée occupée)</t>
  </si>
  <si>
    <t>Reprises</t>
  </si>
  <si>
    <t>Correction d'erreurs (rework)</t>
  </si>
  <si>
    <t>Redondance involontaire (tâche déjà faite)</t>
  </si>
  <si>
    <t>Relance (dossier oublié ou en retard)</t>
  </si>
  <si>
    <t>Inventaire</t>
  </si>
  <si>
    <t>Accumulation de documents (archives stagnantes)</t>
  </si>
  <si>
    <t>Stock excédentaire (matières, fournitures)</t>
  </si>
  <si>
    <t>Backlog stagnant (tâches jamais traitées)</t>
  </si>
  <si>
    <t>Surqualité</t>
  </si>
  <si>
    <t>Finition excessive (détails non demandés)</t>
  </si>
  <si>
    <t>Double validation (approvals inutiles)</t>
  </si>
  <si>
    <t>Documentation exhaustive (trop détaillée)</t>
  </si>
  <si>
    <t>Surproduction</t>
  </si>
  <si>
    <t>Scope creep (ajout de fonctionnalités non demandées)</t>
  </si>
  <si>
    <t>Production à l'avance (fabrication anticipée)</t>
  </si>
  <si>
    <t>Variantes inutiles (proposer trop d'options)</t>
  </si>
  <si>
    <t>Routine</t>
  </si>
  <si>
    <t>Tâche automatique (sans véritable attention)</t>
  </si>
  <si>
    <t>Habitude cristallisée (faire comme avant)</t>
  </si>
  <si>
    <t>Exécution sans réflexion (cliquer, valider)</t>
  </si>
  <si>
    <t>Démotivation</t>
  </si>
  <si>
    <t>Procrastination (repousser les tâches)</t>
  </si>
  <si>
    <t>Quiet quitting (faire le minimum)</t>
  </si>
  <si>
    <t>Manque d'intérêt (travail non prioritaire)</t>
  </si>
  <si>
    <t>Conflit</t>
  </si>
  <si>
    <t>Tension interpersonnelle (friction, non-dit)</t>
  </si>
  <si>
    <t>Incompréhension d'équipe (mauvaise communication)</t>
  </si>
  <si>
    <t>Approches contradictoires (désaccord)</t>
  </si>
  <si>
    <t>Silos</t>
  </si>
  <si>
    <t>Manque de partage (chacun fait de son côté)</t>
  </si>
  <si>
    <t>Communication cloisonnée (entre équipes)</t>
  </si>
  <si>
    <t>Dépendances cachées (découvertes tard)</t>
  </si>
  <si>
    <t>Désinformation</t>
  </si>
  <si>
    <t>Info incomplète (contexte partiel)</t>
  </si>
  <si>
    <t>Trop de canaux (Slack, email, docs, réunion)</t>
  </si>
  <si>
    <t>Obsolescence (infos à jour hier, fausses aujourd'hui)</t>
  </si>
  <si>
    <t>Stress/pression</t>
  </si>
  <si>
    <t>Urgence artificielle (deadline serrée)</t>
  </si>
  <si>
    <t>Surcharge (trop de tâches parallèles)</t>
  </si>
  <si>
    <t>Sous-dotation (équipe trop petite)</t>
  </si>
  <si>
    <t>Indécision</t>
  </si>
  <si>
    <t>Analyse paralysante (étudier sans décider)</t>
  </si>
  <si>
    <t>Consensus obligatoire (attendre accord de tous)</t>
  </si>
  <si>
    <t>Peur de se tromper (reporter la décision)</t>
  </si>
  <si>
    <t>Interruptions</t>
  </si>
  <si>
    <t>Collègue/Manager</t>
  </si>
  <si>
    <t>Mail/Messagerie</t>
  </si>
  <si>
    <t>Notification</t>
  </si>
  <si>
    <t>Réunion/Appel</t>
  </si>
  <si>
    <t>Auto-interruption</t>
  </si>
  <si>
    <t>Recherche/Attente</t>
  </si>
  <si>
    <t>Changement de projet</t>
  </si>
  <si>
    <t>Autre</t>
  </si>
  <si>
    <t>Dispersion</t>
  </si>
  <si>
    <t>Multitâche entre 2 projets</t>
  </si>
  <si>
    <t>Multitâche entre projet et activités mail</t>
  </si>
  <si>
    <t>Multitâche entre activité récurrente et activité projet</t>
  </si>
  <si>
    <t>Dilution</t>
  </si>
  <si>
    <t>Tâche arrêtée (abandonner, reprendre plus tard)</t>
  </si>
  <si>
    <t>Relance tardive (reprendre après 2 semaines)</t>
  </si>
  <si>
    <t>DILO — Vis ma journée</t>
  </si>
  <si>
    <t>Day In the Life Of · version allégée</t>
  </si>
  <si>
    <t>1.  Avant</t>
  </si>
  <si>
    <t>Onglet « Avant – Perception » : note en 2 minutes comment tu CROIS répartir ta journée, et ta cible IDÉALE.</t>
  </si>
  <si>
    <t>2.  Pendant</t>
  </si>
  <si>
    <t>Onglet « Mon DILO » : au fil de l'eau, par blocs de 5 à 15 min, décris l'activité et choisis UNE couleur.</t>
  </si>
  <si>
    <t>3.  Après</t>
  </si>
  <si>
    <t>Onglet « Synthèse » : compare le perçu, le réel et l'idéal. Repère 2–3 pertes à réduire en priorité.</t>
  </si>
  <si>
    <t>LES 4 COULEURS</t>
  </si>
  <si>
    <t>Couleur</t>
  </si>
  <si>
    <t>Famille</t>
  </si>
  <si>
    <t>Ce que ça recouvre</t>
  </si>
  <si>
    <t>Objectif</t>
  </si>
  <si>
    <t>VERT</t>
  </si>
  <si>
    <t>Valeur ajoutée client</t>
  </si>
  <si>
    <t>Ce pour quoi le client / projet me paie.</t>
  </si>
  <si>
    <t>À renforcer</t>
  </si>
  <si>
    <t>VA -Valeur Ajoutée</t>
  </si>
  <si>
    <t>ORANGE</t>
  </si>
  <si>
    <t>Valeur requise (entreprise)</t>
  </si>
  <si>
    <t>Obligatoire sans valeur directe : normes, contrôles, reporting.</t>
  </si>
  <si>
    <t>À réduire</t>
  </si>
  <si>
    <t>RVA -VA Requise</t>
  </si>
  <si>
    <t>ROUGE</t>
  </si>
  <si>
    <t>Pure perte</t>
  </si>
  <si>
    <t>7 types de pertes ou Muda provenant du lean : Transport, Ergonomie, Temps d'attente, Reprises, Inventaires, Surqualité, Surproduction</t>
  </si>
  <si>
    <t>À éliminer</t>
  </si>
  <si>
    <t>NVA -Non VA</t>
  </si>
  <si>
    <t>BLEU</t>
  </si>
  <si>
    <t>Gaspillage sur l'humain</t>
  </si>
  <si>
    <t>7 types de pertes liés à l'humain : routines, conflits, silos, désinformation, démotivation, stress/pression, indécision</t>
  </si>
  <si>
    <t>PVA -Personnes VA</t>
  </si>
  <si>
    <t>VIOLET</t>
  </si>
  <si>
    <t>Pertes de Focus / productivité</t>
  </si>
  <si>
    <t>3 types de pertes liées au focus : interruptions, dispersion (mutlitâches), dilution (dans le temps)</t>
  </si>
  <si>
    <t>FVA -Focus VA</t>
  </si>
  <si>
    <t>Astuce : une seule couleur par ligne — la dominante de l'activité. On note la tendance, pas la seconde près.</t>
  </si>
  <si>
    <t>A renforcer</t>
  </si>
  <si>
    <t>A éliminer</t>
  </si>
  <si>
    <t>Activité permettant de produire ou réaliser de la valeur pour un client externe</t>
  </si>
  <si>
    <t>Activités de pilotage et de gestion</t>
  </si>
  <si>
    <t>Déplacements inutiles d'objets/pièces</t>
  </si>
  <si>
    <t>Activités réalisés sans véritable attention et intention, de manière détachée avec plus de risque d'erreur et moins de productivité</t>
  </si>
  <si>
    <t>20% des interruptions (mail/appel/personne) conduisent à 2h de perte de productivité en moyenne</t>
  </si>
  <si>
    <t>Activité permettant de produire ou réaliser de la valeur pour un client interne</t>
  </si>
  <si>
    <t>Déplacements inutiles ou inefficaces de personnes</t>
  </si>
  <si>
    <t>Procrastination, "quiet quitting" ou désinvestissement sur cette activité</t>
  </si>
  <si>
    <t>Dispersion sur le multitâches (efficace seulement pour 2% de la population), 40% d'improductivité et +50% d'erreurs…</t>
  </si>
  <si>
    <t>Attente d'information/ressources ou prise de décisions</t>
  </si>
  <si>
    <t>Tensions avec d'autres personnes conduisant à plus de réserve/distance</t>
  </si>
  <si>
    <t xml:space="preserve">Reprise de tâche arrêtées, dispersées ou procrastinées </t>
  </si>
  <si>
    <t>Refaire une tâche erronnée ou mal faite, ou faire en redondance, ou relancer</t>
  </si>
  <si>
    <t>Manque de partage/communication entre silos</t>
  </si>
  <si>
    <t>Accumuler matière première, produits finis ou documents, informations ou dossiers</t>
  </si>
  <si>
    <t>Information non disponible, ou mauvaise information, ou trop d'infos</t>
  </si>
  <si>
    <t>Ressources surqualifiées, solution sur-dimensionnée, travail trop précis…</t>
  </si>
  <si>
    <t>Travail en mode stress conduisant à des erreurs, ou besoins de compenser</t>
  </si>
  <si>
    <t>Intervention au-delà du périmètre, validation inutile</t>
  </si>
  <si>
    <t>Lenteur voire paralysie sur la prise de décision d'une action ou d'un projet</t>
  </si>
  <si>
    <t>Avant de mesurer — ma perception</t>
  </si>
  <si>
    <t>Sur une journée type de 8 h. Renseigne les heures perçues, puis ta cible idéale.</t>
  </si>
  <si>
    <t>1 · Ce que je CROIS faire</t>
  </si>
  <si>
    <t>VA- Valeur Ajoutée</t>
  </si>
  <si>
    <t>Total</t>
  </si>
  <si>
    <t>Temps (heures)</t>
  </si>
  <si>
    <t>Répartition (%)</t>
  </si>
  <si>
    <t>Cellules bleues = à remplir librement (total libre).</t>
  </si>
  <si>
    <t>2 · Ma cible IDÉALE (réaliste)</t>
  </si>
  <si>
    <t>Plus de vert, moins de rouge — atteignable, pas parfaite.</t>
  </si>
  <si>
    <t>Mon DILO — journal de la journée</t>
  </si>
  <si>
    <t>Heure début / fin (la durée se calcule seule). Pour chaque interruption : note son TYPE et le temps de REPRISE (min pour se remettre dans la tâche).</t>
  </si>
  <si>
    <t>Nom :</t>
  </si>
  <si>
    <t>____________________</t>
  </si>
  <si>
    <t>Projet :</t>
  </si>
  <si>
    <t>Date :</t>
  </si>
  <si>
    <t>__ / __ / ____</t>
  </si>
  <si>
    <t>Heure début</t>
  </si>
  <si>
    <t>Heure fin</t>
  </si>
  <si>
    <t>Durée (min)</t>
  </si>
  <si>
    <t>Activité</t>
  </si>
  <si>
    <t>Couleur d'activité</t>
  </si>
  <si>
    <t>Catégorie</t>
  </si>
  <si>
    <t>% Pertes</t>
  </si>
  <si>
    <t>Tps perdu (min)</t>
  </si>
  <si>
    <t>Détails</t>
  </si>
  <si>
    <t>Tâche / Projet</t>
  </si>
  <si>
    <t>Brief équipe / passation</t>
  </si>
  <si>
    <t>Point d'équipe</t>
  </si>
  <si>
    <t>Réunion</t>
  </si>
  <si>
    <t>Conception (tâche de fond)</t>
  </si>
  <si>
    <t>Deep work</t>
  </si>
  <si>
    <t>Projet Alpha</t>
  </si>
  <si>
    <t>Mail consulté en cours de tâche</t>
  </si>
  <si>
    <t>Synchronisation</t>
  </si>
  <si>
    <t>Question collègue → changt de sujet</t>
  </si>
  <si>
    <t>Appel manager</t>
  </si>
  <si>
    <t>Projet Gamma</t>
  </si>
  <si>
    <t>Reprise d'un dossier suite à une erreur</t>
  </si>
  <si>
    <t>Priorité validée le matin</t>
  </si>
  <si>
    <t>Urgence</t>
  </si>
  <si>
    <t>Travail de fond de résolution technique</t>
  </si>
  <si>
    <t>Temps d'explication des progrès</t>
  </si>
  <si>
    <t>Tensions</t>
  </si>
  <si>
    <t>Réunion de travail sur projet</t>
  </si>
  <si>
    <t>Se déplacer pour rencontrer le client</t>
  </si>
  <si>
    <t>Echange sur un projet</t>
  </si>
  <si>
    <t>Parler à demi-mots</t>
  </si>
  <si>
    <t>Total (min)</t>
  </si>
  <si>
    <t>Synthèse — Perçu · Réel · Idéal</t>
  </si>
  <si>
    <t>Le réel est calculé automatiquement depuis « Mon DILO ».</t>
  </si>
  <si>
    <t>Réel (mesuré)</t>
  </si>
  <si>
    <t>Perçu (avant mesure)</t>
  </si>
  <si>
    <t>Idéal (cible)</t>
  </si>
  <si>
    <t>Temps total mesuré (min)</t>
  </si>
  <si>
    <t>Perte réelle de reconcentration (min)</t>
  </si>
  <si>
    <t>Part de pure perte (rouge)</t>
  </si>
  <si>
    <t>Nouvelle priorité validée le matin</t>
  </si>
  <si>
    <t>A réduire</t>
  </si>
  <si>
    <t>INDICATEURS CLÉS RÉEL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</si>
</sst>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9" x14ac:knownFonts="1">
    <font>
      <sz val="11"/>
      <color theme="1"/>
      <name val="Calibri"/>
      <family val="2"/>
      <charset val="1"/>
    </font>
    <font>
      <b/>
      <sz val="20"/>
      <color rgb="FF1F3055"/>
      <name val="Arial"/>
      <family val="2"/>
    </font>
    <font>
      <i/>
      <sz val="11"/>
      <color rgb="FF9A7222"/>
      <name val="Arial"/>
      <family val="2"/>
    </font>
    <font>
      <b/>
      <sz val="12"/>
      <color rgb="FF1F3055"/>
      <name val="Arial"/>
      <family val="2"/>
    </font>
    <font>
      <sz val="10"/>
      <color rgb="FF404552"/>
      <name val="Arial"/>
      <family val="2"/>
    </font>
    <font>
      <b/>
      <sz val="11"/>
      <color rgb="FF9A7222"/>
      <name val="Arial"/>
      <family val="2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F3055"/>
      <name val="Arial"/>
      <family val="2"/>
    </font>
    <font>
      <sz val="9"/>
      <color rgb="FF404552"/>
      <name val="Arial"/>
      <family val="2"/>
    </font>
    <font>
      <b/>
      <sz val="10"/>
      <color rgb="FF2E7D4F"/>
      <name val="Arial"/>
      <family val="2"/>
    </font>
    <font>
      <b/>
      <sz val="10"/>
      <color rgb="FFE08A3C"/>
      <name val="Arial"/>
      <family val="2"/>
    </font>
    <font>
      <b/>
      <sz val="10"/>
      <color rgb="FF2F6DB0"/>
      <name val="Arial"/>
      <family val="2"/>
    </font>
    <font>
      <b/>
      <sz val="10"/>
      <color rgb="FFC0463C"/>
      <name val="Arial"/>
      <family val="2"/>
    </font>
    <font>
      <i/>
      <sz val="9"/>
      <color rgb="FF98A2B3"/>
      <name val="Arial"/>
      <family val="2"/>
    </font>
    <font>
      <b/>
      <sz val="16"/>
      <color rgb="FF1F3055"/>
      <name val="Arial"/>
      <family val="2"/>
    </font>
    <font>
      <i/>
      <sz val="10"/>
      <color rgb="FF9A7222"/>
      <name val="Arial"/>
      <family val="2"/>
    </font>
    <font>
      <b/>
      <sz val="10"/>
      <color rgb="FF404552"/>
      <name val="Arial"/>
      <family val="2"/>
    </font>
    <font>
      <b/>
      <sz val="11"/>
      <color rgb="FF0000FF"/>
      <name val="Arial"/>
      <family val="2"/>
    </font>
    <font>
      <b/>
      <sz val="11"/>
      <color rgb="FF1F3055"/>
      <name val="Arial"/>
      <family val="2"/>
    </font>
    <font>
      <i/>
      <sz val="8.5"/>
      <color rgb="FF98A2B3"/>
      <name val="Arial"/>
      <family val="2"/>
    </font>
    <font>
      <b/>
      <sz val="9"/>
      <color rgb="FF1F3055"/>
      <name val="Arial"/>
      <family val="2"/>
    </font>
    <font>
      <sz val="9"/>
      <color rgb="FF98A2B3"/>
      <name val="Arial"/>
      <family val="2"/>
    </font>
    <font>
      <sz val="11"/>
      <color theme="1"/>
      <name val="Calibri"/>
      <family val="2"/>
      <charset val="1"/>
    </font>
    <font>
      <b/>
      <sz val="10"/>
      <color rgb="FF7030A0"/>
      <name val="Arial"/>
      <family val="2"/>
    </font>
    <font>
      <b/>
      <sz val="10"/>
      <color rgb="FF0070C0"/>
      <name val="Arial"/>
      <family val="2"/>
    </font>
    <font>
      <b/>
      <sz val="10"/>
      <color theme="5"/>
      <name val="Arial"/>
      <family val="2"/>
    </font>
    <font>
      <b/>
      <i/>
      <sz val="9"/>
      <name val="Calibri"/>
      <family val="2"/>
    </font>
    <font>
      <b/>
      <sz val="11"/>
      <color theme="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1F3055"/>
        <bgColor rgb="FF003366"/>
      </patternFill>
    </fill>
    <fill>
      <patternFill patternType="solid">
        <fgColor rgb="FF2E7D4F"/>
        <bgColor rgb="FF008080"/>
      </patternFill>
    </fill>
    <fill>
      <patternFill patternType="solid">
        <fgColor rgb="FFE7F2EC"/>
        <bgColor rgb="FFE6EFF8"/>
      </patternFill>
    </fill>
    <fill>
      <patternFill patternType="solid">
        <fgColor rgb="FFE08A3C"/>
        <bgColor rgb="FFFF8080"/>
      </patternFill>
    </fill>
    <fill>
      <patternFill patternType="solid">
        <fgColor rgb="FFFBEEDF"/>
        <bgColor rgb="FFF8E8E6"/>
      </patternFill>
    </fill>
    <fill>
      <patternFill patternType="solid">
        <fgColor rgb="FF2F6DB0"/>
        <bgColor rgb="FF4F81BD"/>
      </patternFill>
    </fill>
    <fill>
      <patternFill patternType="solid">
        <fgColor rgb="FFE6EFF8"/>
        <bgColor rgb="FFE7F2EC"/>
      </patternFill>
    </fill>
    <fill>
      <patternFill patternType="solid">
        <fgColor rgb="FFC0463C"/>
        <bgColor rgb="FFC0504D"/>
      </patternFill>
    </fill>
    <fill>
      <patternFill patternType="solid">
        <fgColor rgb="FFF8E8E6"/>
        <bgColor rgb="FFFBEEDF"/>
      </patternFill>
    </fill>
    <fill>
      <patternFill patternType="solid">
        <fgColor rgb="FFF4F6F9"/>
        <bgColor rgb="FFE7F2EC"/>
      </patternFill>
    </fill>
    <fill>
      <patternFill patternType="solid">
        <fgColor rgb="FF7030A0"/>
        <bgColor rgb="FF4F81BD"/>
      </patternFill>
    </fill>
    <fill>
      <patternFill patternType="solid">
        <fgColor theme="1" tint="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  <border>
      <left style="thin">
        <color rgb="FFD8DEE8"/>
      </left>
      <right/>
      <top style="thin">
        <color rgb="FFD8DEE8"/>
      </top>
      <bottom style="thin">
        <color rgb="FFD8DEE8"/>
      </bottom>
      <diagonal/>
    </border>
    <border>
      <left/>
      <right style="thin">
        <color rgb="FFD8DEE8"/>
      </right>
      <top style="thin">
        <color rgb="FFD8DEE8"/>
      </top>
      <bottom style="thin">
        <color rgb="FFD8DEE8"/>
      </bottom>
      <diagonal/>
    </border>
    <border>
      <left style="thin">
        <color rgb="FFD8DEE8"/>
      </left>
      <right/>
      <top/>
      <bottom/>
      <diagonal/>
    </border>
    <border>
      <left/>
      <right/>
      <top style="thin">
        <color rgb="FFD8DEE8"/>
      </top>
      <bottom/>
      <diagonal/>
    </border>
    <border>
      <left style="thin">
        <color rgb="FFD8DEE8"/>
      </left>
      <right/>
      <top style="thin">
        <color rgb="FFD8DEE8"/>
      </top>
      <bottom/>
      <diagonal/>
    </border>
    <border>
      <left/>
      <right style="thin">
        <color rgb="FFD8DEE8"/>
      </right>
      <top style="thin">
        <color rgb="FFD8DEE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8DEE8"/>
      </left>
      <right style="thin">
        <color rgb="FFD8DEE8"/>
      </right>
      <top style="thin">
        <color rgb="FFD8DEE8"/>
      </top>
      <bottom/>
      <diagonal/>
    </border>
  </borders>
  <cellStyleXfs count="2">
    <xf numFmtId="0" fontId="0" fillId="0" borderId="0"/>
    <xf numFmtId="9" fontId="23" fillId="0" borderId="0"/>
  </cellStyleXfs>
  <cellXfs count="102">
    <xf numFmtId="0" fontId="0" fillId="0" borderId="0" xfId="0"/>
    <xf numFmtId="0" fontId="8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1" xfId="0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2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" fontId="3" fillId="11" borderId="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4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12" borderId="4" xfId="0" applyFont="1" applyFill="1" applyBorder="1" applyAlignment="1">
      <alignment vertical="center" wrapText="1"/>
    </xf>
    <xf numFmtId="0" fontId="7" fillId="9" borderId="2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20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9" fontId="7" fillId="5" borderId="8" xfId="0" applyNumberFormat="1" applyFont="1" applyFill="1" applyBorder="1" applyAlignment="1">
      <alignment horizontal="center" vertical="center" wrapText="1"/>
    </xf>
    <xf numFmtId="1" fontId="7" fillId="5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9" fontId="7" fillId="3" borderId="8" xfId="0" applyNumberFormat="1" applyFont="1" applyFill="1" applyBorder="1" applyAlignment="1">
      <alignment horizontal="center" vertical="center" wrapText="1"/>
    </xf>
    <xf numFmtId="1" fontId="7" fillId="3" borderId="8" xfId="0" applyNumberFormat="1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9" fontId="7" fillId="12" borderId="8" xfId="0" applyNumberFormat="1" applyFont="1" applyFill="1" applyBorder="1" applyAlignment="1">
      <alignment horizontal="center" vertical="center" wrapText="1"/>
    </xf>
    <xf numFmtId="164" fontId="7" fillId="12" borderId="8" xfId="0" applyNumberFormat="1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9" fontId="7" fillId="9" borderId="8" xfId="0" applyNumberFormat="1" applyFont="1" applyFill="1" applyBorder="1" applyAlignment="1">
      <alignment horizontal="center" vertical="center" wrapText="1"/>
    </xf>
    <xf numFmtId="1" fontId="7" fillId="9" borderId="8" xfId="0" applyNumberFormat="1" applyFont="1" applyFill="1" applyBorder="1" applyAlignment="1">
      <alignment horizontal="center" vertical="center" wrapText="1"/>
    </xf>
    <xf numFmtId="1" fontId="7" fillId="3" borderId="8" xfId="1" applyNumberFormat="1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9" fontId="7" fillId="7" borderId="8" xfId="0" applyNumberFormat="1" applyFont="1" applyFill="1" applyBorder="1" applyAlignment="1">
      <alignment horizontal="center" vertical="center" wrapText="1"/>
    </xf>
    <xf numFmtId="164" fontId="7" fillId="7" borderId="8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Border="1" applyAlignment="1">
      <alignment horizontal="center" vertical="center" wrapText="1"/>
    </xf>
    <xf numFmtId="165" fontId="25" fillId="0" borderId="1" xfId="0" applyNumberFormat="1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0" fillId="13" borderId="0" xfId="0" applyFill="1" applyAlignment="1">
      <alignment wrapText="1"/>
    </xf>
    <xf numFmtId="0" fontId="27" fillId="0" borderId="0" xfId="0" applyFont="1" applyAlignment="1">
      <alignment wrapText="1"/>
    </xf>
    <xf numFmtId="0" fontId="28" fillId="13" borderId="0" xfId="0" applyFont="1" applyFill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7" fillId="5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7" fillId="5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7" fillId="7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0" fillId="0" borderId="0" xfId="0" applyFont="1"/>
    <xf numFmtId="0" fontId="0" fillId="0" borderId="0" xfId="0"/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1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7222"/>
      <rgbColor rgb="FF800080"/>
      <rgbColor rgb="FF4F81BD"/>
      <rgbColor rgb="FFD9D9D9"/>
      <rgbColor rgb="FF878787"/>
      <rgbColor rgb="FF9999FF"/>
      <rgbColor rgb="FFC0463C"/>
      <rgbColor rgb="FFFBEEDF"/>
      <rgbColor rgb="FFE7F2EC"/>
      <rgbColor rgb="FF660066"/>
      <rgbColor rgb="FFFF8080"/>
      <rgbColor rgb="FF0066CC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FF8"/>
      <rgbColor rgb="FFF4F6F9"/>
      <rgbColor rgb="FFF8E8E6"/>
      <rgbColor rgb="FFECE4F4"/>
      <rgbColor rgb="FFFF99CC"/>
      <rgbColor rgb="FFCC99FF"/>
      <rgbColor rgb="FFEFE5DA"/>
      <rgbColor rgb="FF2F6DB0"/>
      <rgbColor rgb="FF33CCCC"/>
      <rgbColor rgb="FF9BBB59"/>
      <rgbColor rgb="FFFFCC00"/>
      <rgbColor rgb="FFE08A3C"/>
      <rgbColor rgb="FFFF6600"/>
      <rgbColor rgb="FF6A4C93"/>
      <rgbColor rgb="FF98A2B3"/>
      <rgbColor rgb="FF003366"/>
      <rgbColor rgb="FF2E7D4F"/>
      <rgbColor rgb="FF003300"/>
      <rgbColor rgb="FF333300"/>
      <rgbColor rgb="FF8A5A33"/>
      <rgbColor rgb="FFC0504D"/>
      <rgbColor rgb="FF404552"/>
      <rgbColor rgb="FF1F30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800" b="1" strike="noStrike" spc="-1">
                <a:solidFill>
                  <a:srgbClr val="000000"/>
                </a:solidFill>
                <a:latin typeface="Calibri"/>
              </a:rPr>
              <a:t>Répartition (%) — Réel vs Perçu vs Idéal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Perçu</c:v>
          </c:tx>
          <c:spPr>
            <a:solidFill>
              <a:srgbClr val="C0504D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Synthèse!$C$11:$G$11</c:f>
              <c:strCache>
                <c:ptCount val="5"/>
                <c:pt idx="0">
                  <c:v>VA -Valeur Ajoutée</c:v>
                </c:pt>
                <c:pt idx="1">
                  <c:v>RVA -VA Requise</c:v>
                </c:pt>
                <c:pt idx="2">
                  <c:v>NVA -Non VA</c:v>
                </c:pt>
                <c:pt idx="3">
                  <c:v>PVA -Personnes VA</c:v>
                </c:pt>
                <c:pt idx="4">
                  <c:v>FVA -Focus VA</c:v>
                </c:pt>
              </c:strCache>
            </c:strRef>
          </c:cat>
          <c:val>
            <c:numRef>
              <c:f>Synthèse!$C$8:$G$8</c:f>
              <c:numCache>
                <c:formatCode>0.0%</c:formatCode>
                <c:ptCount val="5"/>
                <c:pt idx="0">
                  <c:v>0.5625</c:v>
                </c:pt>
                <c:pt idx="1">
                  <c:v>0.125</c:v>
                </c:pt>
                <c:pt idx="2">
                  <c:v>0.22500000000000001</c:v>
                </c:pt>
                <c:pt idx="3">
                  <c:v>6.25E-2</c:v>
                </c:pt>
                <c:pt idx="4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90-A746-855B-3AF1E3311801}"/>
            </c:ext>
          </c:extLst>
        </c:ser>
        <c:ser>
          <c:idx val="0"/>
          <c:order val="1"/>
          <c:tx>
            <c:v>Réel</c:v>
          </c:tx>
          <c:spPr>
            <a:solidFill>
              <a:srgbClr val="4F81BD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Synthèse!$C$11:$G$11</c:f>
              <c:strCache>
                <c:ptCount val="5"/>
                <c:pt idx="0">
                  <c:v>VA -Valeur Ajoutée</c:v>
                </c:pt>
                <c:pt idx="1">
                  <c:v>RVA -VA Requise</c:v>
                </c:pt>
                <c:pt idx="2">
                  <c:v>NVA -Non VA</c:v>
                </c:pt>
                <c:pt idx="3">
                  <c:v>PVA -Personnes VA</c:v>
                </c:pt>
                <c:pt idx="4">
                  <c:v>FVA -Focus VA</c:v>
                </c:pt>
              </c:strCache>
            </c:strRef>
          </c:cat>
          <c:val>
            <c:numRef>
              <c:f>Synthèse!$C$13:$G$13</c:f>
              <c:numCache>
                <c:formatCode>0.0%</c:formatCode>
                <c:ptCount val="5"/>
                <c:pt idx="0">
                  <c:v>0.40000000000000019</c:v>
                </c:pt>
                <c:pt idx="1">
                  <c:v>4.444444444444428E-2</c:v>
                </c:pt>
                <c:pt idx="2">
                  <c:v>0.2666666666666665</c:v>
                </c:pt>
                <c:pt idx="3">
                  <c:v>0.1333333333333333</c:v>
                </c:pt>
                <c:pt idx="4">
                  <c:v>0.1555555555555557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0-A746-855B-3AF1E3311801}"/>
            </c:ext>
          </c:extLst>
        </c:ser>
        <c:ser>
          <c:idx val="2"/>
          <c:order val="2"/>
          <c:tx>
            <c:v>Idéal</c:v>
          </c:tx>
          <c:spPr>
            <a:solidFill>
              <a:srgbClr val="9BBB59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Synthèse!$C$11:$G$11</c:f>
              <c:strCache>
                <c:ptCount val="5"/>
                <c:pt idx="0">
                  <c:v>VA -Valeur Ajoutée</c:v>
                </c:pt>
                <c:pt idx="1">
                  <c:v>RVA -VA Requise</c:v>
                </c:pt>
                <c:pt idx="2">
                  <c:v>NVA -Non VA</c:v>
                </c:pt>
                <c:pt idx="3">
                  <c:v>PVA -Personnes VA</c:v>
                </c:pt>
                <c:pt idx="4">
                  <c:v>FVA -Focus VA</c:v>
                </c:pt>
              </c:strCache>
            </c:strRef>
          </c:cat>
          <c:val>
            <c:numRef>
              <c:f>Synthèse!$C$18:$G$18</c:f>
              <c:numCache>
                <c:formatCode>0.0%</c:formatCode>
                <c:ptCount val="5"/>
                <c:pt idx="0">
                  <c:v>0.75</c:v>
                </c:pt>
                <c:pt idx="1">
                  <c:v>0.125</c:v>
                </c:pt>
                <c:pt idx="2">
                  <c:v>3.7499999999999999E-2</c:v>
                </c:pt>
                <c:pt idx="3">
                  <c:v>6.25E-2</c:v>
                </c:pt>
                <c:pt idx="4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90-A746-855B-3AF1E3311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73929624"/>
        <c:axId val="9444652"/>
      </c:barChart>
      <c:catAx>
        <c:axId val="7392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9444652"/>
        <c:crosses val="autoZero"/>
        <c:auto val="1"/>
        <c:lblAlgn val="ctr"/>
        <c:lblOffset val="100"/>
        <c:noMultiLvlLbl val="0"/>
      </c:catAx>
      <c:valAx>
        <c:axId val="944465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73929624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558800</xdr:colOff>
      <xdr:row>23</xdr:row>
      <xdr:rowOff>92940</xdr:rowOff>
    </xdr:from>
    <xdr:to>
      <xdr:col>6</xdr:col>
      <xdr:colOff>965200</xdr:colOff>
      <xdr:row>38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8"/>
  <sheetViews>
    <sheetView showGridLines="0" zoomScaleNormal="100" workbookViewId="0">
      <selection activeCell="D16" sqref="D16"/>
    </sheetView>
  </sheetViews>
  <sheetFormatPr baseColWidth="10" defaultColWidth="8.6640625" defaultRowHeight="15" x14ac:dyDescent="0.2"/>
  <cols>
    <col min="1" max="1" width="2.5" style="37" customWidth="1"/>
    <col min="2" max="3" width="22" style="37" customWidth="1"/>
    <col min="4" max="4" width="38.5" style="37" customWidth="1"/>
    <col min="5" max="5" width="22" style="37" customWidth="1"/>
    <col min="6" max="6" width="19.6640625" style="37" customWidth="1"/>
    <col min="7" max="9" width="8.6640625" style="37" customWidth="1"/>
    <col min="10" max="16384" width="8.6640625" style="37"/>
  </cols>
  <sheetData>
    <row r="2" spans="2:6" ht="25" customHeight="1" x14ac:dyDescent="0.2">
      <c r="B2" s="38" t="s">
        <v>96</v>
      </c>
    </row>
    <row r="3" spans="2:6" x14ac:dyDescent="0.2">
      <c r="B3" s="39" t="s">
        <v>97</v>
      </c>
    </row>
    <row r="5" spans="2:6" ht="42" customHeight="1" x14ac:dyDescent="0.2">
      <c r="B5" s="36" t="s">
        <v>98</v>
      </c>
      <c r="C5" s="81" t="s">
        <v>99</v>
      </c>
      <c r="D5" s="82"/>
      <c r="E5" s="82"/>
      <c r="F5" s="82"/>
    </row>
    <row r="6" spans="2:6" ht="42" customHeight="1" x14ac:dyDescent="0.2">
      <c r="B6" s="36" t="s">
        <v>100</v>
      </c>
      <c r="C6" s="81" t="s">
        <v>101</v>
      </c>
      <c r="D6" s="82"/>
      <c r="E6" s="82"/>
      <c r="F6" s="82"/>
    </row>
    <row r="7" spans="2:6" ht="42" customHeight="1" x14ac:dyDescent="0.2">
      <c r="B7" s="36" t="s">
        <v>102</v>
      </c>
      <c r="C7" s="81" t="s">
        <v>103</v>
      </c>
      <c r="D7" s="82"/>
      <c r="E7" s="82"/>
      <c r="F7" s="82"/>
    </row>
    <row r="9" spans="2:6" x14ac:dyDescent="0.2">
      <c r="B9" s="40" t="s">
        <v>104</v>
      </c>
    </row>
    <row r="11" spans="2:6" ht="19.5" customHeight="1" x14ac:dyDescent="0.2">
      <c r="B11" s="4" t="s">
        <v>105</v>
      </c>
      <c r="C11" s="4" t="s">
        <v>106</v>
      </c>
      <c r="D11" s="4" t="s">
        <v>107</v>
      </c>
      <c r="E11" s="4" t="s">
        <v>108</v>
      </c>
    </row>
    <row r="12" spans="2:6" ht="37.5" customHeight="1" x14ac:dyDescent="0.2">
      <c r="B12" s="5" t="s">
        <v>109</v>
      </c>
      <c r="C12" s="6" t="s">
        <v>110</v>
      </c>
      <c r="D12" s="41" t="s">
        <v>111</v>
      </c>
      <c r="E12" s="7" t="s">
        <v>112</v>
      </c>
      <c r="F12" s="5" t="s">
        <v>113</v>
      </c>
    </row>
    <row r="13" spans="2:6" ht="37.5" customHeight="1" x14ac:dyDescent="0.2">
      <c r="B13" s="8" t="s">
        <v>114</v>
      </c>
      <c r="C13" s="9" t="s">
        <v>115</v>
      </c>
      <c r="D13" s="42" t="s">
        <v>116</v>
      </c>
      <c r="E13" s="10" t="s">
        <v>117</v>
      </c>
      <c r="F13" s="8" t="s">
        <v>118</v>
      </c>
    </row>
    <row r="14" spans="2:6" ht="37.5" customHeight="1" x14ac:dyDescent="0.2">
      <c r="B14" s="14" t="s">
        <v>119</v>
      </c>
      <c r="C14" s="15" t="s">
        <v>120</v>
      </c>
      <c r="D14" s="44" t="s">
        <v>121</v>
      </c>
      <c r="E14" s="16" t="s">
        <v>122</v>
      </c>
      <c r="F14" s="14" t="s">
        <v>123</v>
      </c>
    </row>
    <row r="15" spans="2:6" ht="37.5" customHeight="1" x14ac:dyDescent="0.2">
      <c r="B15" s="11" t="s">
        <v>124</v>
      </c>
      <c r="C15" s="12" t="s">
        <v>125</v>
      </c>
      <c r="D15" s="43" t="s">
        <v>126</v>
      </c>
      <c r="E15" s="13" t="s">
        <v>117</v>
      </c>
      <c r="F15" s="11" t="s">
        <v>127</v>
      </c>
    </row>
    <row r="16" spans="2:6" ht="37.5" customHeight="1" x14ac:dyDescent="0.2">
      <c r="B16" s="45" t="s">
        <v>128</v>
      </c>
      <c r="C16" s="12" t="s">
        <v>129</v>
      </c>
      <c r="D16" s="43" t="s">
        <v>130</v>
      </c>
      <c r="E16" s="13" t="s">
        <v>117</v>
      </c>
      <c r="F16" s="45" t="s">
        <v>131</v>
      </c>
    </row>
    <row r="18" spans="2:6" x14ac:dyDescent="0.2">
      <c r="B18" s="83" t="s">
        <v>132</v>
      </c>
      <c r="C18" s="82"/>
      <c r="D18" s="82"/>
      <c r="E18" s="82"/>
      <c r="F18" s="82"/>
    </row>
  </sheetData>
  <mergeCells count="4">
    <mergeCell ref="C6:F6"/>
    <mergeCell ref="C5:F5"/>
    <mergeCell ref="C7:F7"/>
    <mergeCell ref="B18:F18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zoomScale="120" zoomScaleNormal="120" workbookViewId="0">
      <selection activeCell="I2" sqref="I2:J2"/>
    </sheetView>
  </sheetViews>
  <sheetFormatPr baseColWidth="10" defaultRowHeight="15" x14ac:dyDescent="0.2"/>
  <cols>
    <col min="1" max="1" width="12.83203125" style="46" customWidth="1"/>
    <col min="2" max="2" width="33.1640625" style="46" customWidth="1"/>
    <col min="3" max="3" width="12" style="46" customWidth="1"/>
    <col min="4" max="4" width="37.6640625" style="46" customWidth="1"/>
    <col min="5" max="5" width="12.6640625" style="46" customWidth="1"/>
    <col min="6" max="6" width="35.6640625" style="46" customWidth="1"/>
    <col min="7" max="7" width="15.5" style="46" customWidth="1"/>
    <col min="8" max="8" width="38.5" style="46" customWidth="1"/>
    <col min="9" max="9" width="12.1640625" style="46" customWidth="1"/>
    <col min="10" max="10" width="47.6640625" style="46" customWidth="1"/>
    <col min="11" max="13" width="10.83203125" style="46" customWidth="1"/>
    <col min="14" max="16384" width="10.83203125" style="46"/>
  </cols>
  <sheetData>
    <row r="1" spans="1:10" x14ac:dyDescent="0.2">
      <c r="A1" s="94" t="s">
        <v>113</v>
      </c>
      <c r="B1" s="91"/>
      <c r="C1" s="90" t="s">
        <v>118</v>
      </c>
      <c r="D1" s="91"/>
      <c r="E1" s="93" t="s">
        <v>123</v>
      </c>
      <c r="F1" s="91"/>
      <c r="G1" s="92" t="s">
        <v>127</v>
      </c>
      <c r="H1" s="91"/>
      <c r="I1" s="84" t="s">
        <v>131</v>
      </c>
      <c r="J1" s="85"/>
    </row>
    <row r="2" spans="1:10" x14ac:dyDescent="0.2">
      <c r="A2" s="86" t="s">
        <v>133</v>
      </c>
      <c r="B2" s="87"/>
      <c r="C2" s="88" t="s">
        <v>213</v>
      </c>
      <c r="D2" s="89"/>
      <c r="E2" s="97" t="s">
        <v>134</v>
      </c>
      <c r="F2" s="98"/>
      <c r="G2" s="99" t="s">
        <v>117</v>
      </c>
      <c r="H2" s="100"/>
      <c r="I2" s="84" t="s">
        <v>117</v>
      </c>
      <c r="J2" s="101"/>
    </row>
    <row r="3" spans="1:10" ht="48" x14ac:dyDescent="0.2">
      <c r="A3" s="48" t="s">
        <v>0</v>
      </c>
      <c r="B3" s="47" t="s">
        <v>135</v>
      </c>
      <c r="C3" s="51" t="s">
        <v>8</v>
      </c>
      <c r="D3" s="47" t="s">
        <v>136</v>
      </c>
      <c r="E3" s="50" t="s">
        <v>25</v>
      </c>
      <c r="F3" s="47" t="s">
        <v>137</v>
      </c>
      <c r="G3" s="52" t="s">
        <v>52</v>
      </c>
      <c r="H3" s="47" t="s">
        <v>138</v>
      </c>
      <c r="I3" s="49" t="s">
        <v>80</v>
      </c>
      <c r="J3" s="47" t="s">
        <v>139</v>
      </c>
    </row>
    <row r="4" spans="1:10" ht="32" x14ac:dyDescent="0.2">
      <c r="A4" s="48" t="s">
        <v>4</v>
      </c>
      <c r="B4" s="47" t="s">
        <v>140</v>
      </c>
      <c r="C4" s="51" t="s">
        <v>13</v>
      </c>
      <c r="D4" s="47" t="s">
        <v>15</v>
      </c>
      <c r="E4" s="50" t="s">
        <v>29</v>
      </c>
      <c r="F4" s="47" t="s">
        <v>141</v>
      </c>
      <c r="G4" s="52" t="s">
        <v>56</v>
      </c>
      <c r="H4" s="47" t="s">
        <v>142</v>
      </c>
      <c r="I4" s="49" t="s">
        <v>89</v>
      </c>
      <c r="J4" s="47" t="s">
        <v>143</v>
      </c>
    </row>
    <row r="5" spans="1:10" ht="32" x14ac:dyDescent="0.2">
      <c r="A5" s="47"/>
      <c r="B5" s="47"/>
      <c r="C5" s="51" t="s">
        <v>17</v>
      </c>
      <c r="D5" s="47" t="s">
        <v>18</v>
      </c>
      <c r="E5" s="50" t="s">
        <v>32</v>
      </c>
      <c r="F5" s="47" t="s">
        <v>144</v>
      </c>
      <c r="G5" s="52" t="s">
        <v>60</v>
      </c>
      <c r="H5" s="47" t="s">
        <v>145</v>
      </c>
      <c r="I5" s="49" t="s">
        <v>93</v>
      </c>
      <c r="J5" s="47" t="s">
        <v>146</v>
      </c>
    </row>
    <row r="6" spans="1:10" ht="32" x14ac:dyDescent="0.2">
      <c r="A6" s="47"/>
      <c r="B6" s="47"/>
      <c r="C6" s="51" t="s">
        <v>21</v>
      </c>
      <c r="D6" s="47" t="s">
        <v>22</v>
      </c>
      <c r="E6" s="50" t="s">
        <v>36</v>
      </c>
      <c r="F6" s="47" t="s">
        <v>147</v>
      </c>
      <c r="G6" s="52" t="s">
        <v>64</v>
      </c>
      <c r="H6" s="47" t="s">
        <v>148</v>
      </c>
      <c r="I6" s="47"/>
      <c r="J6" s="47"/>
    </row>
    <row r="7" spans="1:10" ht="32" x14ac:dyDescent="0.2">
      <c r="A7" s="47"/>
      <c r="B7" s="47"/>
      <c r="E7" s="50" t="s">
        <v>40</v>
      </c>
      <c r="F7" s="47" t="s">
        <v>149</v>
      </c>
      <c r="G7" s="52" t="s">
        <v>68</v>
      </c>
      <c r="H7" s="47" t="s">
        <v>150</v>
      </c>
      <c r="I7" s="47"/>
      <c r="J7" s="47"/>
    </row>
    <row r="8" spans="1:10" ht="32" x14ac:dyDescent="0.2">
      <c r="A8" s="47"/>
      <c r="B8" s="47"/>
      <c r="C8" s="47"/>
      <c r="D8" s="47"/>
      <c r="E8" s="50" t="s">
        <v>44</v>
      </c>
      <c r="F8" s="47" t="s">
        <v>151</v>
      </c>
      <c r="G8" s="52" t="s">
        <v>72</v>
      </c>
      <c r="H8" s="47" t="s">
        <v>152</v>
      </c>
      <c r="I8" s="47"/>
      <c r="J8" s="47"/>
    </row>
    <row r="9" spans="1:10" ht="32" x14ac:dyDescent="0.2">
      <c r="A9" s="47"/>
      <c r="B9" s="47"/>
      <c r="C9" s="47"/>
      <c r="D9" s="47"/>
      <c r="E9" s="50" t="s">
        <v>48</v>
      </c>
      <c r="F9" s="47" t="s">
        <v>153</v>
      </c>
      <c r="G9" s="52" t="s">
        <v>76</v>
      </c>
      <c r="H9" s="47" t="s">
        <v>154</v>
      </c>
      <c r="I9" s="47"/>
      <c r="J9" s="47"/>
    </row>
    <row r="11" spans="1:10" s="78" customFormat="1" ht="16" x14ac:dyDescent="0.2">
      <c r="A11" s="80" t="s">
        <v>180</v>
      </c>
    </row>
    <row r="12" spans="1:10" ht="32" x14ac:dyDescent="0.2">
      <c r="A12" s="48" t="s">
        <v>0</v>
      </c>
      <c r="B12" s="46" t="s">
        <v>1</v>
      </c>
      <c r="C12" s="51" t="s">
        <v>8</v>
      </c>
      <c r="D12" s="46" t="s">
        <v>9</v>
      </c>
      <c r="E12" s="50" t="s">
        <v>25</v>
      </c>
      <c r="F12" s="46" t="s">
        <v>26</v>
      </c>
      <c r="G12" s="52" t="s">
        <v>52</v>
      </c>
      <c r="H12" t="s">
        <v>53</v>
      </c>
      <c r="I12" s="49" t="s">
        <v>80</v>
      </c>
      <c r="J12" s="22" t="s">
        <v>81</v>
      </c>
    </row>
    <row r="13" spans="1:10" ht="32" x14ac:dyDescent="0.2">
      <c r="B13" s="46" t="s">
        <v>2</v>
      </c>
      <c r="C13" s="51" t="s">
        <v>8</v>
      </c>
      <c r="D13" s="46" t="s">
        <v>10</v>
      </c>
      <c r="E13" s="50" t="s">
        <v>25</v>
      </c>
      <c r="F13" s="46" t="s">
        <v>27</v>
      </c>
      <c r="G13" s="52" t="s">
        <v>52</v>
      </c>
      <c r="H13" t="s">
        <v>54</v>
      </c>
      <c r="I13" s="49" t="s">
        <v>80</v>
      </c>
      <c r="J13" s="22" t="s">
        <v>82</v>
      </c>
    </row>
    <row r="14" spans="1:10" ht="32" x14ac:dyDescent="0.2">
      <c r="B14" s="46" t="s">
        <v>3</v>
      </c>
      <c r="C14" s="51" t="s">
        <v>8</v>
      </c>
      <c r="D14" s="46" t="s">
        <v>11</v>
      </c>
      <c r="E14" s="50" t="s">
        <v>25</v>
      </c>
      <c r="F14" s="46" t="s">
        <v>28</v>
      </c>
      <c r="G14" s="52" t="s">
        <v>52</v>
      </c>
      <c r="H14" t="s">
        <v>55</v>
      </c>
      <c r="I14" s="49" t="s">
        <v>80</v>
      </c>
      <c r="J14" s="22" t="s">
        <v>83</v>
      </c>
    </row>
    <row r="15" spans="1:10" ht="16" x14ac:dyDescent="0.2">
      <c r="C15" s="51" t="s">
        <v>8</v>
      </c>
      <c r="D15" s="46" t="s">
        <v>12</v>
      </c>
      <c r="E15"/>
      <c r="F15"/>
      <c r="H15"/>
      <c r="I15" s="49" t="s">
        <v>80</v>
      </c>
      <c r="J15" s="22" t="s">
        <v>84</v>
      </c>
    </row>
    <row r="16" spans="1:10" ht="32" x14ac:dyDescent="0.2">
      <c r="A16" s="48" t="s">
        <v>4</v>
      </c>
      <c r="B16" s="46" t="s">
        <v>5</v>
      </c>
      <c r="C16"/>
      <c r="D16"/>
      <c r="E16" s="50" t="s">
        <v>29</v>
      </c>
      <c r="F16" s="47" t="s">
        <v>30</v>
      </c>
      <c r="G16" s="52" t="s">
        <v>56</v>
      </c>
      <c r="H16" t="s">
        <v>57</v>
      </c>
      <c r="I16" s="49" t="s">
        <v>80</v>
      </c>
      <c r="J16" s="22" t="s">
        <v>85</v>
      </c>
    </row>
    <row r="17" spans="1:12" ht="32" x14ac:dyDescent="0.2">
      <c r="B17" s="46" t="s">
        <v>6</v>
      </c>
      <c r="C17" s="51" t="s">
        <v>13</v>
      </c>
      <c r="D17" s="46" t="s">
        <v>14</v>
      </c>
      <c r="E17" s="50" t="s">
        <v>29</v>
      </c>
      <c r="F17" s="47" t="s">
        <v>31</v>
      </c>
      <c r="G17" s="52" t="s">
        <v>56</v>
      </c>
      <c r="H17" t="s">
        <v>58</v>
      </c>
      <c r="I17" s="49" t="s">
        <v>80</v>
      </c>
      <c r="J17" s="22" t="s">
        <v>86</v>
      </c>
    </row>
    <row r="18" spans="1:12" ht="32" x14ac:dyDescent="0.2">
      <c r="A18"/>
      <c r="B18" s="46" t="s">
        <v>7</v>
      </c>
      <c r="C18" s="51" t="s">
        <v>13</v>
      </c>
      <c r="D18" s="46" t="s">
        <v>15</v>
      </c>
      <c r="E18" s="50" t="s">
        <v>29</v>
      </c>
      <c r="G18" s="52" t="s">
        <v>56</v>
      </c>
      <c r="H18" t="s">
        <v>59</v>
      </c>
      <c r="I18" s="49" t="s">
        <v>80</v>
      </c>
      <c r="J18" s="22" t="s">
        <v>87</v>
      </c>
    </row>
    <row r="19" spans="1:12" ht="16" x14ac:dyDescent="0.2">
      <c r="C19" s="51" t="s">
        <v>13</v>
      </c>
      <c r="D19" s="46" t="s">
        <v>16</v>
      </c>
      <c r="H19"/>
      <c r="I19" s="49" t="s">
        <v>80</v>
      </c>
      <c r="J19" s="22" t="s">
        <v>88</v>
      </c>
      <c r="L19" s="79"/>
    </row>
    <row r="20" spans="1:12" ht="28" x14ac:dyDescent="0.2">
      <c r="C20"/>
      <c r="D20"/>
      <c r="E20" s="50" t="s">
        <v>32</v>
      </c>
      <c r="F20" s="46" t="s">
        <v>33</v>
      </c>
      <c r="G20" s="52" t="s">
        <v>60</v>
      </c>
      <c r="H20" t="s">
        <v>61</v>
      </c>
    </row>
    <row r="21" spans="1:12" ht="28" x14ac:dyDescent="0.2">
      <c r="C21" s="51" t="s">
        <v>17</v>
      </c>
      <c r="D21" s="47" t="s">
        <v>18</v>
      </c>
      <c r="E21" s="50" t="s">
        <v>32</v>
      </c>
      <c r="F21" s="46" t="s">
        <v>34</v>
      </c>
      <c r="G21" s="52" t="s">
        <v>60</v>
      </c>
      <c r="H21" t="s">
        <v>62</v>
      </c>
      <c r="I21" s="49" t="s">
        <v>89</v>
      </c>
      <c r="J21" s="46" t="s">
        <v>90</v>
      </c>
    </row>
    <row r="22" spans="1:12" ht="32" x14ac:dyDescent="0.2">
      <c r="C22" s="51" t="s">
        <v>17</v>
      </c>
      <c r="D22" s="47" t="s">
        <v>19</v>
      </c>
      <c r="E22" s="50" t="s">
        <v>32</v>
      </c>
      <c r="F22" s="46" t="s">
        <v>35</v>
      </c>
      <c r="G22" s="52" t="s">
        <v>60</v>
      </c>
      <c r="H22" t="s">
        <v>63</v>
      </c>
      <c r="I22" s="49" t="s">
        <v>89</v>
      </c>
      <c r="J22" s="46" t="s">
        <v>91</v>
      </c>
      <c r="L22" s="79"/>
    </row>
    <row r="23" spans="1:12" ht="28" x14ac:dyDescent="0.2">
      <c r="C23" s="51" t="s">
        <v>17</v>
      </c>
      <c r="D23" s="47" t="s">
        <v>20</v>
      </c>
      <c r="E23" s="50" t="s">
        <v>32</v>
      </c>
      <c r="H23"/>
      <c r="I23" s="49" t="s">
        <v>89</v>
      </c>
      <c r="J23" s="46" t="s">
        <v>92</v>
      </c>
    </row>
    <row r="24" spans="1:12" ht="16" x14ac:dyDescent="0.2">
      <c r="C24"/>
      <c r="D24"/>
      <c r="G24" s="52" t="s">
        <v>64</v>
      </c>
      <c r="H24" t="s">
        <v>65</v>
      </c>
      <c r="I24" s="49" t="s">
        <v>89</v>
      </c>
      <c r="J24" s="46" t="s">
        <v>88</v>
      </c>
    </row>
    <row r="25" spans="1:12" ht="16" x14ac:dyDescent="0.2">
      <c r="C25" s="51" t="s">
        <v>21</v>
      </c>
      <c r="D25" s="47" t="s">
        <v>22</v>
      </c>
      <c r="E25" s="50" t="s">
        <v>36</v>
      </c>
      <c r="F25" s="46" t="s">
        <v>37</v>
      </c>
      <c r="G25" s="52" t="s">
        <v>64</v>
      </c>
      <c r="H25" t="s">
        <v>66</v>
      </c>
    </row>
    <row r="26" spans="1:12" ht="32" x14ac:dyDescent="0.2">
      <c r="C26" s="51" t="s">
        <v>21</v>
      </c>
      <c r="D26" s="47" t="s">
        <v>23</v>
      </c>
      <c r="E26" s="50" t="s">
        <v>36</v>
      </c>
      <c r="F26" s="46" t="s">
        <v>38</v>
      </c>
      <c r="G26" s="52" t="s">
        <v>64</v>
      </c>
      <c r="H26" t="s">
        <v>67</v>
      </c>
      <c r="I26" s="49" t="s">
        <v>93</v>
      </c>
      <c r="J26" s="46" t="s">
        <v>94</v>
      </c>
    </row>
    <row r="27" spans="1:12" ht="32" x14ac:dyDescent="0.2">
      <c r="C27" s="51" t="s">
        <v>21</v>
      </c>
      <c r="D27" s="47" t="s">
        <v>24</v>
      </c>
      <c r="E27" s="50" t="s">
        <v>36</v>
      </c>
      <c r="F27" s="46" t="s">
        <v>39</v>
      </c>
      <c r="H27"/>
      <c r="I27" s="49" t="s">
        <v>93</v>
      </c>
      <c r="J27" s="46" t="s">
        <v>95</v>
      </c>
    </row>
    <row r="28" spans="1:12" x14ac:dyDescent="0.2">
      <c r="E28" s="50" t="s">
        <v>36</v>
      </c>
      <c r="G28" s="52" t="s">
        <v>68</v>
      </c>
      <c r="H28" t="s">
        <v>69</v>
      </c>
      <c r="I28" s="49" t="s">
        <v>93</v>
      </c>
    </row>
    <row r="29" spans="1:12" x14ac:dyDescent="0.2">
      <c r="G29" s="52" t="s">
        <v>68</v>
      </c>
      <c r="H29" t="s">
        <v>70</v>
      </c>
      <c r="I29" s="49" t="s">
        <v>93</v>
      </c>
    </row>
    <row r="30" spans="1:12" ht="32" x14ac:dyDescent="0.2">
      <c r="E30" s="50" t="s">
        <v>40</v>
      </c>
      <c r="F30" s="46" t="s">
        <v>41</v>
      </c>
      <c r="G30" s="52" t="s">
        <v>68</v>
      </c>
      <c r="H30" t="s">
        <v>71</v>
      </c>
      <c r="I30" s="49" t="s">
        <v>93</v>
      </c>
    </row>
    <row r="31" spans="1:12" ht="16" x14ac:dyDescent="0.2">
      <c r="E31" s="50" t="s">
        <v>40</v>
      </c>
      <c r="F31" s="46" t="s">
        <v>42</v>
      </c>
      <c r="H31"/>
      <c r="I31" s="49" t="s">
        <v>93</v>
      </c>
      <c r="J31" s="46" t="s">
        <v>88</v>
      </c>
    </row>
    <row r="32" spans="1:12" ht="16" x14ac:dyDescent="0.2">
      <c r="E32" s="50" t="s">
        <v>40</v>
      </c>
      <c r="F32" s="46" t="s">
        <v>43</v>
      </c>
      <c r="G32" s="52" t="s">
        <v>72</v>
      </c>
      <c r="H32" t="s">
        <v>73</v>
      </c>
    </row>
    <row r="33" spans="5:8" x14ac:dyDescent="0.2">
      <c r="G33" s="52" t="s">
        <v>72</v>
      </c>
      <c r="H33" t="s">
        <v>74</v>
      </c>
    </row>
    <row r="34" spans="5:8" ht="16" x14ac:dyDescent="0.2">
      <c r="E34" s="50" t="s">
        <v>44</v>
      </c>
      <c r="F34" s="46" t="s">
        <v>45</v>
      </c>
      <c r="G34" s="52" t="s">
        <v>72</v>
      </c>
      <c r="H34" t="s">
        <v>75</v>
      </c>
    </row>
    <row r="35" spans="5:8" ht="16" x14ac:dyDescent="0.2">
      <c r="E35" s="50" t="s">
        <v>44</v>
      </c>
      <c r="F35" s="46" t="s">
        <v>46</v>
      </c>
      <c r="H35"/>
    </row>
    <row r="36" spans="5:8" ht="16" x14ac:dyDescent="0.2">
      <c r="E36" s="50" t="s">
        <v>44</v>
      </c>
      <c r="F36" s="46" t="s">
        <v>47</v>
      </c>
      <c r="G36" s="52" t="s">
        <v>76</v>
      </c>
      <c r="H36" t="s">
        <v>77</v>
      </c>
    </row>
    <row r="37" spans="5:8" x14ac:dyDescent="0.2">
      <c r="G37" s="52" t="s">
        <v>76</v>
      </c>
      <c r="H37" t="s">
        <v>78</v>
      </c>
    </row>
    <row r="38" spans="5:8" ht="32" x14ac:dyDescent="0.2">
      <c r="E38" s="50" t="s">
        <v>48</v>
      </c>
      <c r="F38" s="46" t="s">
        <v>49</v>
      </c>
      <c r="G38" s="52" t="s">
        <v>76</v>
      </c>
      <c r="H38" t="s">
        <v>79</v>
      </c>
    </row>
    <row r="39" spans="5:8" ht="16" x14ac:dyDescent="0.2">
      <c r="E39" s="50" t="s">
        <v>48</v>
      </c>
      <c r="F39" s="46" t="s">
        <v>50</v>
      </c>
    </row>
    <row r="40" spans="5:8" ht="16" x14ac:dyDescent="0.2">
      <c r="E40" s="50" t="s">
        <v>48</v>
      </c>
      <c r="F40" s="46" t="s">
        <v>51</v>
      </c>
    </row>
  </sheetData>
  <mergeCells count="10">
    <mergeCell ref="I1:J1"/>
    <mergeCell ref="A2:B2"/>
    <mergeCell ref="C2:D2"/>
    <mergeCell ref="C1:D1"/>
    <mergeCell ref="G1:H1"/>
    <mergeCell ref="E1:F1"/>
    <mergeCell ref="A1:B1"/>
    <mergeCell ref="E2:F2"/>
    <mergeCell ref="G2:H2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15"/>
  <sheetViews>
    <sheetView showGridLines="0" zoomScaleNormal="100" workbookViewId="0">
      <selection activeCell="B15" sqref="B15:H15"/>
    </sheetView>
  </sheetViews>
  <sheetFormatPr baseColWidth="10" defaultColWidth="8.6640625" defaultRowHeight="15" x14ac:dyDescent="0.2"/>
  <cols>
    <col min="1" max="1" width="2.5" customWidth="1"/>
    <col min="2" max="2" width="30" customWidth="1"/>
    <col min="3" max="7" width="16" customWidth="1"/>
    <col min="8" max="8" width="14" customWidth="1"/>
  </cols>
  <sheetData>
    <row r="2" spans="2:8" ht="20" customHeight="1" x14ac:dyDescent="0.2">
      <c r="B2" s="17" t="s">
        <v>155</v>
      </c>
    </row>
    <row r="3" spans="2:8" x14ac:dyDescent="0.2">
      <c r="B3" s="18" t="s">
        <v>156</v>
      </c>
    </row>
    <row r="5" spans="2:8" ht="16" customHeight="1" x14ac:dyDescent="0.2">
      <c r="B5" s="2" t="s">
        <v>157</v>
      </c>
    </row>
    <row r="6" spans="2:8" ht="30" customHeight="1" x14ac:dyDescent="0.2">
      <c r="B6" s="4"/>
      <c r="C6" s="5" t="s">
        <v>158</v>
      </c>
      <c r="D6" s="8" t="s">
        <v>118</v>
      </c>
      <c r="E6" s="14" t="s">
        <v>123</v>
      </c>
      <c r="F6" s="11" t="s">
        <v>127</v>
      </c>
      <c r="G6" s="45" t="s">
        <v>131</v>
      </c>
      <c r="H6" s="4" t="s">
        <v>159</v>
      </c>
    </row>
    <row r="7" spans="2:8" x14ac:dyDescent="0.2">
      <c r="B7" s="19" t="s">
        <v>160</v>
      </c>
      <c r="C7" s="20">
        <v>4.5</v>
      </c>
      <c r="D7" s="20">
        <v>1</v>
      </c>
      <c r="E7" s="20">
        <v>1.8</v>
      </c>
      <c r="F7" s="20">
        <v>0.5</v>
      </c>
      <c r="G7" s="20">
        <v>0.2</v>
      </c>
      <c r="H7" s="21">
        <f>SUM(C7:G7)</f>
        <v>8</v>
      </c>
    </row>
    <row r="8" spans="2:8" x14ac:dyDescent="0.2">
      <c r="B8" s="22" t="s">
        <v>161</v>
      </c>
      <c r="C8" s="23">
        <f>IF($H$7=0,0,C7/$H$7)</f>
        <v>0.5625</v>
      </c>
      <c r="D8" s="23">
        <f>IF($H$7=0,0,D7/$H$7)</f>
        <v>0.125</v>
      </c>
      <c r="E8" s="23">
        <f>IF($H$7=0,0,E7/$H$7)</f>
        <v>0.22500000000000001</v>
      </c>
      <c r="F8" s="23">
        <f>IF($H$7=0,0,F7/$H$7)</f>
        <v>6.25E-2</v>
      </c>
      <c r="G8" s="23">
        <f>IF($H$13=0,0,G7/$H$13)</f>
        <v>2.5000000000000001E-2</v>
      </c>
      <c r="H8" s="24">
        <f>IF($H$7=0,0,SUM(C8:G8))</f>
        <v>1</v>
      </c>
    </row>
    <row r="9" spans="2:8" x14ac:dyDescent="0.2">
      <c r="B9" s="95" t="s">
        <v>162</v>
      </c>
      <c r="C9" s="96"/>
      <c r="D9" s="96"/>
      <c r="E9" s="96"/>
      <c r="F9" s="96"/>
      <c r="G9" s="96"/>
      <c r="H9" s="96"/>
    </row>
    <row r="11" spans="2:8" ht="16" customHeight="1" x14ac:dyDescent="0.2">
      <c r="B11" s="2" t="s">
        <v>163</v>
      </c>
    </row>
    <row r="12" spans="2:8" ht="30" customHeight="1" x14ac:dyDescent="0.2">
      <c r="B12" s="4"/>
      <c r="C12" s="5" t="s">
        <v>158</v>
      </c>
      <c r="D12" s="8" t="s">
        <v>118</v>
      </c>
      <c r="E12" s="14" t="s">
        <v>123</v>
      </c>
      <c r="F12" s="11" t="s">
        <v>127</v>
      </c>
      <c r="G12" s="45" t="s">
        <v>131</v>
      </c>
      <c r="H12" s="4" t="s">
        <v>159</v>
      </c>
    </row>
    <row r="13" spans="2:8" x14ac:dyDescent="0.2">
      <c r="B13" s="19" t="s">
        <v>160</v>
      </c>
      <c r="C13" s="20">
        <v>6</v>
      </c>
      <c r="D13" s="20">
        <v>1</v>
      </c>
      <c r="E13" s="20">
        <v>0.3</v>
      </c>
      <c r="F13" s="20">
        <v>0.5</v>
      </c>
      <c r="G13" s="20">
        <v>0.2</v>
      </c>
      <c r="H13" s="21">
        <f>SUM(C13:G13)</f>
        <v>8</v>
      </c>
    </row>
    <row r="14" spans="2:8" x14ac:dyDescent="0.2">
      <c r="B14" s="22" t="s">
        <v>161</v>
      </c>
      <c r="C14" s="23">
        <f>IF($H$13=0,0,C13/$H$13)</f>
        <v>0.75</v>
      </c>
      <c r="D14" s="23">
        <f>IF($H$13=0,0,D13/$H$13)</f>
        <v>0.125</v>
      </c>
      <c r="E14" s="23">
        <f>IF($H$13=0,0,E13/$H$13)</f>
        <v>3.7499999999999999E-2</v>
      </c>
      <c r="F14" s="23">
        <f>IF($H$13=0,0,F13/$H$13)</f>
        <v>6.25E-2</v>
      </c>
      <c r="G14" s="23">
        <f>IF($H$13=0,0,G13/$H$13)</f>
        <v>2.5000000000000001E-2</v>
      </c>
      <c r="H14" s="24">
        <f>IF($H$13=0,0,SUM(C14:G14))</f>
        <v>1</v>
      </c>
    </row>
    <row r="15" spans="2:8" x14ac:dyDescent="0.2">
      <c r="B15" s="95" t="s">
        <v>164</v>
      </c>
      <c r="C15" s="96"/>
      <c r="D15" s="96"/>
      <c r="E15" s="96"/>
      <c r="F15" s="96"/>
      <c r="G15" s="96"/>
      <c r="H15" s="96"/>
    </row>
  </sheetData>
  <mergeCells count="2">
    <mergeCell ref="B15:H15"/>
    <mergeCell ref="B9:H9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J22"/>
  <sheetViews>
    <sheetView showGridLines="0" zoomScale="170" zoomScaleNormal="170" workbookViewId="0">
      <pane xSplit="1" ySplit="8" topLeftCell="B12" activePane="bottomRight" state="frozen"/>
      <selection pane="topRight" activeCell="B1" sqref="B1"/>
      <selection pane="bottomLeft" activeCell="A9" sqref="A9"/>
      <selection pane="bottomRight" activeCell="F10" sqref="F10:F15"/>
    </sheetView>
  </sheetViews>
  <sheetFormatPr baseColWidth="10" defaultColWidth="8.6640625" defaultRowHeight="15" x14ac:dyDescent="0.2"/>
  <cols>
    <col min="1" max="1" width="8" customWidth="1"/>
    <col min="2" max="2" width="6.5" customWidth="1"/>
    <col min="3" max="3" width="5.83203125" bestFit="1" customWidth="1"/>
    <col min="4" max="4" width="30" customWidth="1"/>
    <col min="5" max="6" width="17.5" bestFit="1" customWidth="1"/>
    <col min="7" max="7" width="9" customWidth="1"/>
    <col min="8" max="8" width="9.1640625" customWidth="1"/>
    <col min="9" max="9" width="19" customWidth="1"/>
    <col min="10" max="10" width="13.5" bestFit="1" customWidth="1"/>
  </cols>
  <sheetData>
    <row r="2" spans="1:10" ht="20" customHeight="1" x14ac:dyDescent="0.2">
      <c r="A2" s="17" t="s">
        <v>165</v>
      </c>
    </row>
    <row r="3" spans="1:10" x14ac:dyDescent="0.2">
      <c r="A3" s="18" t="s">
        <v>166</v>
      </c>
    </row>
    <row r="4" spans="1:10" x14ac:dyDescent="0.2">
      <c r="A4" s="25" t="s">
        <v>167</v>
      </c>
      <c r="B4" s="26" t="s">
        <v>168</v>
      </c>
    </row>
    <row r="5" spans="1:10" x14ac:dyDescent="0.2">
      <c r="A5" s="25" t="s">
        <v>169</v>
      </c>
      <c r="B5" s="26" t="s">
        <v>168</v>
      </c>
    </row>
    <row r="6" spans="1:10" x14ac:dyDescent="0.2">
      <c r="A6" s="25" t="s">
        <v>170</v>
      </c>
      <c r="B6" s="26" t="s">
        <v>171</v>
      </c>
    </row>
    <row r="8" spans="1:10" ht="31.5" customHeight="1" x14ac:dyDescent="0.2">
      <c r="A8" s="54" t="s">
        <v>172</v>
      </c>
      <c r="B8" s="54" t="s">
        <v>173</v>
      </c>
      <c r="C8" s="54" t="s">
        <v>174</v>
      </c>
      <c r="D8" s="54" t="s">
        <v>175</v>
      </c>
      <c r="E8" s="54" t="s">
        <v>176</v>
      </c>
      <c r="F8" s="54" t="s">
        <v>177</v>
      </c>
      <c r="G8" s="54" t="s">
        <v>178</v>
      </c>
      <c r="H8" s="54" t="s">
        <v>179</v>
      </c>
      <c r="I8" s="54" t="s">
        <v>180</v>
      </c>
      <c r="J8" s="54" t="s">
        <v>181</v>
      </c>
    </row>
    <row r="9" spans="1:10" x14ac:dyDescent="0.2">
      <c r="A9" s="56">
        <v>0.375</v>
      </c>
      <c r="B9" s="56">
        <v>0.38194444444444442</v>
      </c>
      <c r="C9" s="57">
        <f>IF(AND($A9&lt;&gt;"",$B9&lt;&gt;""),($B9-$A9)*1440,"")</f>
        <v>9.9999999999999645</v>
      </c>
      <c r="D9" s="55" t="s">
        <v>182</v>
      </c>
      <c r="E9" s="58" t="s">
        <v>118</v>
      </c>
      <c r="F9" s="58" t="s">
        <v>8</v>
      </c>
      <c r="G9" s="59">
        <v>1</v>
      </c>
      <c r="H9" s="60">
        <f t="shared" ref="H9:H18" si="0">G9*C9</f>
        <v>9.9999999999999645</v>
      </c>
      <c r="I9" s="55" t="s">
        <v>183</v>
      </c>
      <c r="J9" s="55" t="s">
        <v>184</v>
      </c>
    </row>
    <row r="10" spans="1:10" x14ac:dyDescent="0.2">
      <c r="A10" s="56">
        <v>0.38194444444444442</v>
      </c>
      <c r="B10" s="56">
        <v>0.40277777777777779</v>
      </c>
      <c r="C10" s="57">
        <f>IF(AND($A10&lt;&gt;"",$B10&lt;&gt;""),($B10-$A10)*1440,"")</f>
        <v>30.000000000000053</v>
      </c>
      <c r="D10" s="55" t="s">
        <v>185</v>
      </c>
      <c r="E10" s="61" t="s">
        <v>113</v>
      </c>
      <c r="F10" s="61" t="s">
        <v>0</v>
      </c>
      <c r="G10" s="62">
        <v>0</v>
      </c>
      <c r="H10" s="63">
        <f t="shared" si="0"/>
        <v>0</v>
      </c>
      <c r="I10" s="55" t="s">
        <v>186</v>
      </c>
      <c r="J10" s="55" t="s">
        <v>187</v>
      </c>
    </row>
    <row r="11" spans="1:10" x14ac:dyDescent="0.2">
      <c r="A11" s="56">
        <v>0.40277777777777779</v>
      </c>
      <c r="B11" s="56">
        <v>0.40625</v>
      </c>
      <c r="C11" s="57">
        <f>IF(AND($A11&lt;&gt;"",$B11&lt;&gt;""),($B11-$A11)*1440,"")</f>
        <v>4.9999999999999822</v>
      </c>
      <c r="D11" s="55" t="s">
        <v>188</v>
      </c>
      <c r="E11" s="64" t="s">
        <v>131</v>
      </c>
      <c r="F11" s="64" t="s">
        <v>89</v>
      </c>
      <c r="G11" s="65">
        <v>0.5</v>
      </c>
      <c r="H11" s="66">
        <f t="shared" si="0"/>
        <v>2.4999999999999911</v>
      </c>
      <c r="I11" s="55" t="s">
        <v>82</v>
      </c>
      <c r="J11" s="55" t="s">
        <v>189</v>
      </c>
    </row>
    <row r="12" spans="1:10" x14ac:dyDescent="0.2">
      <c r="A12" s="56">
        <v>0.40625</v>
      </c>
      <c r="B12" s="56">
        <v>0.41666666666666669</v>
      </c>
      <c r="C12" s="57">
        <f>IF(AND($A12&lt;&gt;"",$B12&lt;&gt;""),($B12-$A12)*1440,"")</f>
        <v>15.000000000000027</v>
      </c>
      <c r="D12" s="55" t="s">
        <v>190</v>
      </c>
      <c r="E12" s="64" t="s">
        <v>131</v>
      </c>
      <c r="F12" s="64" t="s">
        <v>80</v>
      </c>
      <c r="G12" s="65">
        <v>0.5</v>
      </c>
      <c r="H12" s="66">
        <f t="shared" si="0"/>
        <v>7.5000000000000133</v>
      </c>
      <c r="I12" s="55" t="s">
        <v>191</v>
      </c>
      <c r="J12" s="55" t="s">
        <v>192</v>
      </c>
    </row>
    <row r="13" spans="1:10" ht="15.75" customHeight="1" x14ac:dyDescent="0.2">
      <c r="A13" s="56">
        <f>B12</f>
        <v>0.41666666666666669</v>
      </c>
      <c r="B13" s="56">
        <v>0.4375</v>
      </c>
      <c r="C13" s="57">
        <f>IF(AND($A13&lt;&gt;"",$B13&lt;&gt;""),($B13-$A13)*1440,"")</f>
        <v>29.999999999999972</v>
      </c>
      <c r="D13" s="55" t="s">
        <v>193</v>
      </c>
      <c r="E13" s="67" t="s">
        <v>123</v>
      </c>
      <c r="F13" s="67" t="s">
        <v>36</v>
      </c>
      <c r="G13" s="68">
        <v>1</v>
      </c>
      <c r="H13" s="69">
        <f t="shared" si="0"/>
        <v>29.999999999999972</v>
      </c>
      <c r="I13" s="55" t="s">
        <v>194</v>
      </c>
      <c r="J13" s="55" t="s">
        <v>195</v>
      </c>
    </row>
    <row r="14" spans="1:10" ht="15.75" customHeight="1" x14ac:dyDescent="0.2">
      <c r="A14" s="56">
        <f>B13</f>
        <v>0.4375</v>
      </c>
      <c r="B14" s="56">
        <v>0.47916666666666669</v>
      </c>
      <c r="C14" s="57">
        <v>60</v>
      </c>
      <c r="D14" s="55" t="s">
        <v>196</v>
      </c>
      <c r="E14" s="61" t="s">
        <v>113</v>
      </c>
      <c r="F14" s="61" t="s">
        <v>4</v>
      </c>
      <c r="G14" s="62">
        <v>0</v>
      </c>
      <c r="H14" s="70">
        <f t="shared" si="0"/>
        <v>0</v>
      </c>
      <c r="I14" s="55" t="s">
        <v>186</v>
      </c>
      <c r="J14" s="55" t="s">
        <v>187</v>
      </c>
    </row>
    <row r="15" spans="1:10" ht="15.75" customHeight="1" x14ac:dyDescent="0.2">
      <c r="A15" s="56">
        <f>B14</f>
        <v>0.47916666666666669</v>
      </c>
      <c r="B15" s="56">
        <v>0.48958333333333331</v>
      </c>
      <c r="C15" s="57">
        <v>15</v>
      </c>
      <c r="D15" s="55" t="s">
        <v>197</v>
      </c>
      <c r="E15" s="71" t="s">
        <v>127</v>
      </c>
      <c r="F15" s="71" t="s">
        <v>127</v>
      </c>
      <c r="G15" s="72">
        <v>0.5</v>
      </c>
      <c r="H15" s="73">
        <f t="shared" si="0"/>
        <v>7.5</v>
      </c>
      <c r="I15" s="55" t="s">
        <v>198</v>
      </c>
      <c r="J15" s="55" t="s">
        <v>187</v>
      </c>
    </row>
    <row r="16" spans="1:10" ht="15.75" customHeight="1" x14ac:dyDescent="0.2">
      <c r="A16" s="56">
        <v>0.48958333333333331</v>
      </c>
      <c r="B16" s="56">
        <v>0.5</v>
      </c>
      <c r="C16" s="57">
        <f>IF(AND($A16&lt;&gt;"",$B16&lt;&gt;""),($B16-$A16)*1440,"")</f>
        <v>15.000000000000027</v>
      </c>
      <c r="D16" s="55" t="s">
        <v>199</v>
      </c>
      <c r="E16" s="64" t="s">
        <v>131</v>
      </c>
      <c r="F16" s="64" t="s">
        <v>80</v>
      </c>
      <c r="G16" s="65">
        <v>0.5</v>
      </c>
      <c r="H16" s="66">
        <f t="shared" si="0"/>
        <v>7.5000000000000133</v>
      </c>
      <c r="I16" s="55" t="s">
        <v>186</v>
      </c>
      <c r="J16" s="55" t="s">
        <v>187</v>
      </c>
    </row>
    <row r="17" spans="1:10" ht="15.75" customHeight="1" x14ac:dyDescent="0.2">
      <c r="A17" s="56">
        <f>B16</f>
        <v>0.5</v>
      </c>
      <c r="B17" s="56">
        <v>0.52083333333333337</v>
      </c>
      <c r="C17" s="57">
        <v>30</v>
      </c>
      <c r="D17" s="55" t="s">
        <v>200</v>
      </c>
      <c r="E17" s="67" t="s">
        <v>123</v>
      </c>
      <c r="F17" s="67" t="s">
        <v>29</v>
      </c>
      <c r="G17" s="68">
        <v>0.5</v>
      </c>
      <c r="H17" s="69">
        <f t="shared" si="0"/>
        <v>15</v>
      </c>
      <c r="I17" s="55" t="s">
        <v>212</v>
      </c>
      <c r="J17" s="55" t="s">
        <v>195</v>
      </c>
    </row>
    <row r="18" spans="1:10" ht="15.75" customHeight="1" x14ac:dyDescent="0.2">
      <c r="A18" s="56">
        <f>B17</f>
        <v>0.52083333333333337</v>
      </c>
      <c r="B18" s="56">
        <v>0.53125</v>
      </c>
      <c r="C18" s="57">
        <v>15</v>
      </c>
      <c r="D18" s="55" t="s">
        <v>201</v>
      </c>
      <c r="E18" s="71" t="s">
        <v>127</v>
      </c>
      <c r="F18" s="71" t="s">
        <v>127</v>
      </c>
      <c r="G18" s="72">
        <v>0.5</v>
      </c>
      <c r="H18" s="73">
        <f t="shared" si="0"/>
        <v>7.5</v>
      </c>
      <c r="I18" s="55" t="s">
        <v>202</v>
      </c>
      <c r="J18" s="55" t="s">
        <v>187</v>
      </c>
    </row>
    <row r="19" spans="1:10" ht="15.75" customHeight="1" x14ac:dyDescent="0.2">
      <c r="A19" s="27"/>
      <c r="B19" s="27"/>
      <c r="C19" s="28" t="str">
        <f>IF(AND($A19&lt;&gt;"",$B19&lt;&gt;""),($B19-$A19)*1440,"")</f>
        <v/>
      </c>
      <c r="D19" s="22"/>
      <c r="E19" s="22"/>
      <c r="F19" s="22"/>
      <c r="G19" s="22"/>
      <c r="H19" s="22"/>
      <c r="I19" s="22"/>
      <c r="J19" s="22"/>
    </row>
    <row r="20" spans="1:10" ht="15.75" customHeight="1" x14ac:dyDescent="0.2">
      <c r="A20" s="27"/>
      <c r="B20" s="27"/>
      <c r="C20" s="28" t="str">
        <f>IF(AND($A20&lt;&gt;"",$B20&lt;&gt;""),($B20-$A20)*1440,"")</f>
        <v/>
      </c>
      <c r="D20" s="22"/>
      <c r="E20" s="22"/>
      <c r="F20" s="22"/>
      <c r="G20" s="22"/>
      <c r="H20" s="22"/>
      <c r="I20" s="22"/>
      <c r="J20" s="22"/>
    </row>
    <row r="21" spans="1:10" ht="16" customHeight="1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</row>
    <row r="22" spans="1:10" x14ac:dyDescent="0.2">
      <c r="A22" s="1" t="s">
        <v>203</v>
      </c>
      <c r="C22" s="29">
        <f>SUM(C9:C20)</f>
        <v>225.00000000000003</v>
      </c>
      <c r="H22" s="29">
        <f>SUM(H9:H20)</f>
        <v>87.499999999999957</v>
      </c>
    </row>
  </sheetData>
  <pageMargins left="0.3" right="0.3" top="0.4" bottom="0.4" header="0.511811023622047" footer="0.511811023622047"/>
  <pageSetup scale="91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H23"/>
  <sheetViews>
    <sheetView showGridLines="0" tabSelected="1" zoomScaleNormal="100" workbookViewId="0">
      <selection activeCell="B21" sqref="B21:C21"/>
    </sheetView>
  </sheetViews>
  <sheetFormatPr baseColWidth="10" defaultColWidth="8.6640625" defaultRowHeight="15" x14ac:dyDescent="0.2"/>
  <cols>
    <col min="1" max="1" width="2.5" customWidth="1"/>
    <col min="2" max="2" width="26" customWidth="1"/>
    <col min="3" max="7" width="14" customWidth="1"/>
    <col min="8" max="8" width="12" customWidth="1"/>
  </cols>
  <sheetData>
    <row r="2" spans="2:8" ht="20" customHeight="1" x14ac:dyDescent="0.2">
      <c r="B2" s="17" t="s">
        <v>204</v>
      </c>
    </row>
    <row r="3" spans="2:8" x14ac:dyDescent="0.2">
      <c r="B3" s="18" t="s">
        <v>205</v>
      </c>
    </row>
    <row r="5" spans="2:8" ht="16" customHeight="1" x14ac:dyDescent="0.2">
      <c r="B5" s="2" t="s">
        <v>207</v>
      </c>
    </row>
    <row r="6" spans="2:8" ht="28" customHeight="1" x14ac:dyDescent="0.2">
      <c r="B6" s="4"/>
      <c r="C6" s="61" t="s">
        <v>113</v>
      </c>
      <c r="D6" s="8" t="s">
        <v>118</v>
      </c>
      <c r="E6" s="14" t="s">
        <v>123</v>
      </c>
      <c r="F6" s="11" t="s">
        <v>127</v>
      </c>
      <c r="G6" s="45" t="s">
        <v>131</v>
      </c>
      <c r="H6" s="4" t="s">
        <v>159</v>
      </c>
    </row>
    <row r="7" spans="2:8" x14ac:dyDescent="0.2">
      <c r="B7" s="19" t="s">
        <v>160</v>
      </c>
      <c r="C7" s="30">
        <f>'Avant – Perception'!C7</f>
        <v>4.5</v>
      </c>
      <c r="D7" s="30">
        <f>'Avant – Perception'!D7</f>
        <v>1</v>
      </c>
      <c r="E7" s="30">
        <f>'Avant – Perception'!E7</f>
        <v>1.8</v>
      </c>
      <c r="F7" s="30">
        <f>'Avant – Perception'!F7</f>
        <v>0.5</v>
      </c>
      <c r="G7" s="30">
        <f>'Avant – Perception'!G7</f>
        <v>0.2</v>
      </c>
      <c r="H7" s="31">
        <f>SUM(C7:G7)</f>
        <v>8</v>
      </c>
    </row>
    <row r="8" spans="2:8" x14ac:dyDescent="0.2">
      <c r="B8" s="22" t="s">
        <v>161</v>
      </c>
      <c r="C8" s="32">
        <f>IF($H$7=0,0,C7/$H$7)</f>
        <v>0.5625</v>
      </c>
      <c r="D8" s="33">
        <f>IF($H$7=0,0,D7/$H$7)</f>
        <v>0.125</v>
      </c>
      <c r="E8" s="76">
        <f>IF($H$7=0,0,E7/$H$7)</f>
        <v>0.22500000000000001</v>
      </c>
      <c r="F8" s="75">
        <f>IF($H$7=0,0,F7/$H$7)</f>
        <v>6.25E-2</v>
      </c>
      <c r="G8" s="74">
        <f>IF($H$7=0,0,G7/$H$7)</f>
        <v>2.5000000000000001E-2</v>
      </c>
      <c r="H8" s="77">
        <f>IF($H$7=0,0,SUM(C8:G8))</f>
        <v>1</v>
      </c>
    </row>
    <row r="10" spans="2:8" ht="16" customHeight="1" x14ac:dyDescent="0.2">
      <c r="B10" s="2" t="s">
        <v>206</v>
      </c>
    </row>
    <row r="11" spans="2:8" ht="28" customHeight="1" x14ac:dyDescent="0.2">
      <c r="B11" s="4"/>
      <c r="C11" s="61" t="s">
        <v>113</v>
      </c>
      <c r="D11" s="8" t="s">
        <v>118</v>
      </c>
      <c r="E11" s="14" t="s">
        <v>123</v>
      </c>
      <c r="F11" s="11" t="s">
        <v>127</v>
      </c>
      <c r="G11" s="45" t="s">
        <v>131</v>
      </c>
      <c r="H11" s="4" t="s">
        <v>159</v>
      </c>
    </row>
    <row r="12" spans="2:8" x14ac:dyDescent="0.2">
      <c r="B12" s="19" t="s">
        <v>160</v>
      </c>
      <c r="C12" s="30">
        <f>SUMIF('Mon DILO'!E9:E20,"VA -Valeur Ajoutée",'Mon DILO'!C9:C20)/60</f>
        <v>1.5000000000000009</v>
      </c>
      <c r="D12" s="30">
        <f>SUMIF('Mon DILO'!E9:E20,"RVA -VA Requise",'Mon DILO'!C9:C20)/60</f>
        <v>0.16666666666666607</v>
      </c>
      <c r="E12" s="30">
        <f>SUMIF('Mon DILO'!E9:E20,"NVA -Non VA",'Mon DILO'!C9:C20)/60</f>
        <v>0.99999999999999956</v>
      </c>
      <c r="F12" s="30">
        <f>SUMIF('Mon DILO'!E9:E20,"PVA -Personnes VA",'Mon DILO'!C9:C20)/60</f>
        <v>0.5</v>
      </c>
      <c r="G12" s="30">
        <f>SUMIF('Mon DILO'!E9:E20,"FVA -Focus VA",'Mon DILO'!C9:C20)/60</f>
        <v>0.58333333333333393</v>
      </c>
      <c r="H12" s="31">
        <f>SUM(C12:G12)</f>
        <v>3.7500000000000004</v>
      </c>
    </row>
    <row r="13" spans="2:8" x14ac:dyDescent="0.2">
      <c r="B13" s="22" t="s">
        <v>161</v>
      </c>
      <c r="C13" s="32">
        <f>IF($H$12=0,0,C12/$H$12)</f>
        <v>0.40000000000000019</v>
      </c>
      <c r="D13" s="33">
        <f>IF($H$12=0,0,D12/$H$12)</f>
        <v>4.444444444444428E-2</v>
      </c>
      <c r="E13" s="76">
        <f>IF($H$12=0,0,E12/$H$12)</f>
        <v>0.2666666666666665</v>
      </c>
      <c r="F13" s="75">
        <f>IF($H$12=0,0,F12/$H$12)</f>
        <v>0.1333333333333333</v>
      </c>
      <c r="G13" s="74">
        <f>IF($H$12=0,0,G12/$H$12)</f>
        <v>0.1555555555555557</v>
      </c>
      <c r="H13" s="77">
        <f>IF($H$12=0,0,SUM(C13:G13))</f>
        <v>1</v>
      </c>
    </row>
    <row r="15" spans="2:8" ht="16" customHeight="1" x14ac:dyDescent="0.2">
      <c r="B15" s="2" t="s">
        <v>208</v>
      </c>
    </row>
    <row r="16" spans="2:8" ht="28" customHeight="1" x14ac:dyDescent="0.2">
      <c r="B16" s="4"/>
      <c r="C16" s="61" t="s">
        <v>113</v>
      </c>
      <c r="D16" s="8" t="s">
        <v>118</v>
      </c>
      <c r="E16" s="14" t="s">
        <v>123</v>
      </c>
      <c r="F16" s="11" t="s">
        <v>127</v>
      </c>
      <c r="G16" s="45" t="s">
        <v>131</v>
      </c>
      <c r="H16" s="4" t="s">
        <v>159</v>
      </c>
    </row>
    <row r="17" spans="2:8" x14ac:dyDescent="0.2">
      <c r="B17" s="19" t="s">
        <v>160</v>
      </c>
      <c r="C17" s="30">
        <f>'Avant – Perception'!C13</f>
        <v>6</v>
      </c>
      <c r="D17" s="30">
        <f>'Avant – Perception'!D13</f>
        <v>1</v>
      </c>
      <c r="E17" s="30">
        <f>'Avant – Perception'!E13</f>
        <v>0.3</v>
      </c>
      <c r="F17" s="30">
        <f>'Avant – Perception'!F13</f>
        <v>0.5</v>
      </c>
      <c r="G17" s="30">
        <f>'Avant – Perception'!G13</f>
        <v>0.2</v>
      </c>
      <c r="H17" s="31">
        <f>SUM(C17:G17)</f>
        <v>8</v>
      </c>
    </row>
    <row r="18" spans="2:8" x14ac:dyDescent="0.2">
      <c r="B18" s="22" t="s">
        <v>161</v>
      </c>
      <c r="C18" s="32">
        <f>IF($H$17=0,0,C17/$H$17)</f>
        <v>0.75</v>
      </c>
      <c r="D18" s="33">
        <f>IF($H$17=0,0,D17/$H$17)</f>
        <v>0.125</v>
      </c>
      <c r="E18" s="76">
        <f>IF($H$17=0,0,E17/$H$17)</f>
        <v>3.7499999999999999E-2</v>
      </c>
      <c r="F18" s="75">
        <f>IF($H$17=0,0,F17/$H$17)</f>
        <v>6.25E-2</v>
      </c>
      <c r="G18" s="74">
        <f>IF($H$17=0,0,G17/$H$17)</f>
        <v>2.5000000000000001E-2</v>
      </c>
      <c r="H18" s="77">
        <f>IF($H$17=0,0,SUM(C18:G18))</f>
        <v>1</v>
      </c>
    </row>
    <row r="20" spans="2:8" x14ac:dyDescent="0.2">
      <c r="B20" s="3" t="s">
        <v>214</v>
      </c>
      <c r="D20" s="53"/>
    </row>
    <row r="21" spans="2:8" ht="16" customHeight="1" x14ac:dyDescent="0.2">
      <c r="B21" s="81" t="s">
        <v>209</v>
      </c>
      <c r="C21" s="96"/>
      <c r="D21" s="34">
        <f>SUM('Mon DILO'!C9:C20)</f>
        <v>225.00000000000003</v>
      </c>
    </row>
    <row r="22" spans="2:8" ht="16" customHeight="1" x14ac:dyDescent="0.2">
      <c r="B22" s="81" t="s">
        <v>210</v>
      </c>
      <c r="C22" s="96"/>
      <c r="D22" s="34">
        <f>SUM('Mon DILO'!H9:H21)</f>
        <v>87.499999999999957</v>
      </c>
    </row>
    <row r="23" spans="2:8" ht="16" customHeight="1" x14ac:dyDescent="0.2">
      <c r="B23" s="81" t="s">
        <v>211</v>
      </c>
      <c r="C23" s="96"/>
      <c r="D23" s="35">
        <f>IF($H$12=0,0,E13)</f>
        <v>0.2666666666666665</v>
      </c>
    </row>
  </sheetData>
  <mergeCells count="3">
    <mergeCell ref="B21:C21"/>
    <mergeCell ref="B23:C23"/>
    <mergeCell ref="B22:C22"/>
  </mergeCells>
  <pageMargins left="0.3" right="0.3" top="0.4" bottom="0.4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Mode d'emploi</vt:lpstr>
      <vt:lpstr>Pertes</vt:lpstr>
      <vt:lpstr>Avant – Perception</vt:lpstr>
      <vt:lpstr>Mon DILO</vt:lpstr>
      <vt:lpstr>Synthèse</vt:lpstr>
      <vt:lpstr>'Avant – Perception'!Zone_d_impression</vt:lpstr>
      <vt:lpstr>'Mode d''emploi'!Zone_d_impression</vt:lpstr>
      <vt:lpstr>'Mon DILO'!Zone_d_impression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François DURNEZ</cp:lastModifiedBy>
  <cp:revision>1</cp:revision>
  <dcterms:created xsi:type="dcterms:W3CDTF">2026-06-18T05:32:45Z</dcterms:created>
  <dcterms:modified xsi:type="dcterms:W3CDTF">2026-06-29T16:15:00Z</dcterms:modified>
  <dc:language>en-US</dc:language>
</cp:coreProperties>
</file>